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8800" windowHeight="12435"/>
  </bookViews>
  <sheets>
    <sheet name="BR-100" sheetId="1" r:id="rId1"/>
    <sheet name="List" sheetId="2" r:id="rId2"/>
    <sheet name="Logic" sheetId="3" r:id="rId3"/>
  </sheets>
  <definedNames>
    <definedName name="_xlnm.Print_Area" localSheetId="0">'BR-100'!$A$1:$P$39</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1" i="1" l="1"/>
  <c r="N20" i="1"/>
  <c r="N21" i="1"/>
  <c r="N22" i="1" l="1"/>
  <c r="N23" i="1"/>
  <c r="N24" i="1"/>
  <c r="D8" i="3" l="1"/>
  <c r="D7" i="3"/>
  <c r="F22" i="1"/>
  <c r="C8" i="3" s="1"/>
  <c r="F23" i="1"/>
  <c r="F24" i="1"/>
  <c r="F21" i="1"/>
  <c r="F20" i="1"/>
  <c r="E8" i="3" l="1"/>
  <c r="D9" i="3"/>
  <c r="M7" i="3" s="1"/>
  <c r="A27" i="1" s="1"/>
  <c r="D10" i="3"/>
  <c r="E10" i="3" s="1"/>
  <c r="D11" i="3"/>
  <c r="D12" i="3"/>
  <c r="D13" i="3"/>
  <c r="D14" i="3"/>
  <c r="C3" i="3" l="1"/>
  <c r="C11" i="3"/>
  <c r="E11" i="3" s="1"/>
  <c r="C10" i="3" l="1"/>
  <c r="C9" i="3"/>
  <c r="C7" i="3"/>
  <c r="C12" i="3"/>
  <c r="E12" i="3" s="1"/>
  <c r="C13" i="3"/>
  <c r="E13" i="3" s="1"/>
  <c r="C14" i="3"/>
  <c r="E14" i="3" s="1"/>
  <c r="E15" i="3" l="1"/>
  <c r="E7" i="3"/>
  <c r="D17" i="3" s="1"/>
  <c r="H10" i="3"/>
  <c r="E9" i="3"/>
  <c r="H8" i="3"/>
  <c r="H12" i="3"/>
  <c r="H11" i="3"/>
  <c r="A31" i="1"/>
  <c r="C4" i="3" l="1"/>
  <c r="N29" i="1" s="1"/>
  <c r="H9" i="3"/>
  <c r="A20" i="1"/>
  <c r="N28" i="1" l="1"/>
  <c r="M32" i="1"/>
  <c r="L30" i="1"/>
  <c r="M31" i="1"/>
  <c r="L28" i="1"/>
  <c r="L31" i="1"/>
  <c r="M30" i="1"/>
  <c r="L27" i="1"/>
  <c r="M29" i="1"/>
  <c r="L26" i="1"/>
  <c r="L29" i="1"/>
  <c r="M28" i="1"/>
  <c r="L32" i="1"/>
  <c r="B20" i="1"/>
</calcChain>
</file>

<file path=xl/sharedStrings.xml><?xml version="1.0" encoding="utf-8"?>
<sst xmlns="http://schemas.openxmlformats.org/spreadsheetml/2006/main" count="283" uniqueCount="246">
  <si>
    <t>Loading Type</t>
  </si>
  <si>
    <t>Rating Factor - RF</t>
  </si>
  <si>
    <t>Inv.</t>
  </si>
  <si>
    <t>Oper.</t>
  </si>
  <si>
    <t>SU4</t>
  </si>
  <si>
    <t>SU5</t>
  </si>
  <si>
    <t>SU6</t>
  </si>
  <si>
    <t>SU7</t>
  </si>
  <si>
    <t>HS20 Loading</t>
  </si>
  <si>
    <t>BRIDGE POSTING REQUIRED BY RATING</t>
  </si>
  <si>
    <t>BRIDGE LOAD RATING SUMMARY REPORT</t>
  </si>
  <si>
    <t>OFFICE OF STRUCTURAL ENGINEERING</t>
  </si>
  <si>
    <t>OHIO DEPARTMENT OF TRANSPORTATION</t>
  </si>
  <si>
    <t>SFN</t>
  </si>
  <si>
    <t>BRIDGE NUMBER</t>
  </si>
  <si>
    <t>DISTRICT</t>
  </si>
  <si>
    <t>ORIGINAL CONSTRUCTION YEAR</t>
  </si>
  <si>
    <t>REHABILITATION YEAR</t>
  </si>
  <si>
    <t>FEATURE INTERSECTION</t>
  </si>
  <si>
    <t>LOAD RATING PURPOSE:</t>
  </si>
  <si>
    <t>LOAD RATING SOFTWARE:</t>
  </si>
  <si>
    <t>RATING SOURCE:</t>
  </si>
  <si>
    <t>ORIGINAL DESIGN LOADING:</t>
  </si>
  <si>
    <t>PLEASE SELECT ON RIGHT, WHERE APPROPRIATE, BY USING THE DROP DOWN ARROW BUTTON</t>
  </si>
  <si>
    <t>STRUCTURE RATING SUMMARY</t>
  </si>
  <si>
    <t>EMAIL</t>
  </si>
  <si>
    <t>PHONE NUMBER</t>
  </si>
  <si>
    <t>AGENCY/FIRM</t>
  </si>
  <si>
    <t>County Number</t>
  </si>
  <si>
    <t>County</t>
  </si>
  <si>
    <t>Abbr.</t>
  </si>
  <si>
    <t>District</t>
  </si>
  <si>
    <t>Adams</t>
  </si>
  <si>
    <t>Allen</t>
  </si>
  <si>
    <t>Ashland</t>
  </si>
  <si>
    <t>Athens</t>
  </si>
  <si>
    <t>Auglaize</t>
  </si>
  <si>
    <t>Belmont</t>
  </si>
  <si>
    <t>Brown</t>
  </si>
  <si>
    <t>Bulter</t>
  </si>
  <si>
    <t>Ashtabula</t>
  </si>
  <si>
    <t>Carroll</t>
  </si>
  <si>
    <t>Champaign</t>
  </si>
  <si>
    <t>Clark</t>
  </si>
  <si>
    <t>Clermont</t>
  </si>
  <si>
    <t>Clinton</t>
  </si>
  <si>
    <t>Columbia</t>
  </si>
  <si>
    <t>ADA</t>
  </si>
  <si>
    <t>ALL</t>
  </si>
  <si>
    <t>ASD</t>
  </si>
  <si>
    <t>ATB</t>
  </si>
  <si>
    <t>ATH</t>
  </si>
  <si>
    <t>AUG</t>
  </si>
  <si>
    <t>BEL</t>
  </si>
  <si>
    <t>BRO</t>
  </si>
  <si>
    <t>BUT</t>
  </si>
  <si>
    <t>CAR</t>
  </si>
  <si>
    <t>CHP</t>
  </si>
  <si>
    <t>CLA</t>
  </si>
  <si>
    <t>CLE</t>
  </si>
  <si>
    <t>CLI</t>
  </si>
  <si>
    <t>COL</t>
  </si>
  <si>
    <t>COS</t>
  </si>
  <si>
    <t>CRA</t>
  </si>
  <si>
    <t>CUY</t>
  </si>
  <si>
    <t>DAR</t>
  </si>
  <si>
    <t>DEF</t>
  </si>
  <si>
    <t>DEL</t>
  </si>
  <si>
    <t>ERI</t>
  </si>
  <si>
    <t>FAI</t>
  </si>
  <si>
    <t>FAY</t>
  </si>
  <si>
    <t>FRA</t>
  </si>
  <si>
    <t>FUL</t>
  </si>
  <si>
    <t>GAL</t>
  </si>
  <si>
    <t>GEA</t>
  </si>
  <si>
    <t>GRE</t>
  </si>
  <si>
    <t>GUE</t>
  </si>
  <si>
    <t>HAM</t>
  </si>
  <si>
    <t>HAN</t>
  </si>
  <si>
    <t>HAR</t>
  </si>
  <si>
    <t>HAS</t>
  </si>
  <si>
    <t>HEN</t>
  </si>
  <si>
    <t>HIG</t>
  </si>
  <si>
    <t>HOC</t>
  </si>
  <si>
    <t>HOL</t>
  </si>
  <si>
    <t>HUR</t>
  </si>
  <si>
    <t>JAC</t>
  </si>
  <si>
    <t>JEF</t>
  </si>
  <si>
    <t>KNO</t>
  </si>
  <si>
    <t>LAK</t>
  </si>
  <si>
    <t>LAW</t>
  </si>
  <si>
    <t>LIC</t>
  </si>
  <si>
    <t>LOG</t>
  </si>
  <si>
    <t>LOR</t>
  </si>
  <si>
    <t>LUC</t>
  </si>
  <si>
    <t>MAD</t>
  </si>
  <si>
    <t>MAH</t>
  </si>
  <si>
    <t>MAR</t>
  </si>
  <si>
    <t>MED</t>
  </si>
  <si>
    <t>MEG</t>
  </si>
  <si>
    <t>MER</t>
  </si>
  <si>
    <t>MIA</t>
  </si>
  <si>
    <t>MOE</t>
  </si>
  <si>
    <t>MOT</t>
  </si>
  <si>
    <t>MRG</t>
  </si>
  <si>
    <t>MRW</t>
  </si>
  <si>
    <t>MUS</t>
  </si>
  <si>
    <t>NOB</t>
  </si>
  <si>
    <t>OTT</t>
  </si>
  <si>
    <t>PAU</t>
  </si>
  <si>
    <t>PER</t>
  </si>
  <si>
    <t>PIC</t>
  </si>
  <si>
    <t>PIK</t>
  </si>
  <si>
    <t>POR</t>
  </si>
  <si>
    <t>PRE</t>
  </si>
  <si>
    <t>PUT</t>
  </si>
  <si>
    <t>RIC</t>
  </si>
  <si>
    <t>ROS</t>
  </si>
  <si>
    <t>SAN</t>
  </si>
  <si>
    <t>SCI</t>
  </si>
  <si>
    <t>SEN</t>
  </si>
  <si>
    <t>SHE</t>
  </si>
  <si>
    <t>STA</t>
  </si>
  <si>
    <t>SUM</t>
  </si>
  <si>
    <t>TRU</t>
  </si>
  <si>
    <t>TUS</t>
  </si>
  <si>
    <t>UNI</t>
  </si>
  <si>
    <t>VAN</t>
  </si>
  <si>
    <t>VIN</t>
  </si>
  <si>
    <t>WAR</t>
  </si>
  <si>
    <t>WAS</t>
  </si>
  <si>
    <t>WAY</t>
  </si>
  <si>
    <t>WIL</t>
  </si>
  <si>
    <t>WOO</t>
  </si>
  <si>
    <t>GVW (Tons)</t>
  </si>
  <si>
    <t>PE #</t>
  </si>
  <si>
    <t>RATED BY</t>
  </si>
  <si>
    <t>OVERALL STRUCTURE LENGTH</t>
  </si>
  <si>
    <t>1 - Initial Load Rating</t>
  </si>
  <si>
    <t>2 - Rehabilitation</t>
  </si>
  <si>
    <t>3 - Dead Load Changed</t>
  </si>
  <si>
    <t>4 - Wearing Surface Added</t>
  </si>
  <si>
    <t>5 - Deterioration</t>
  </si>
  <si>
    <t>6 - Damage</t>
  </si>
  <si>
    <t>7 - Not Applicable</t>
  </si>
  <si>
    <t>8 - Update Analysis Model and Software</t>
  </si>
  <si>
    <t>1 - BARS</t>
  </si>
  <si>
    <t>2 - BRASS</t>
  </si>
  <si>
    <t>0 - No calculations were done for load rating (Default)</t>
  </si>
  <si>
    <t>0 - No Plans or information available for load rating analysis</t>
  </si>
  <si>
    <t>1 - Plan information available for load rating analysis (Default)</t>
  </si>
  <si>
    <t>2 - Field measured information for load rating analysis</t>
  </si>
  <si>
    <t>3 - Nondestructive Testing</t>
  </si>
  <si>
    <t>N- Not Applicable</t>
  </si>
  <si>
    <t>0 -Field evaluation and documented engineering judgment</t>
  </si>
  <si>
    <t>1 - Allowable Stress Rating (ASR) or Working Stress Rating (WSR) using HS20 loadings</t>
  </si>
  <si>
    <t>2 - Load Factor Rating (LFR)</t>
  </si>
  <si>
    <t>3 - Load &amp; Resistance Factor Rating (LRFR) using HL93 loadings</t>
  </si>
  <si>
    <t>4 - Combination of Methods</t>
  </si>
  <si>
    <t>5 - Engineering Judgment - Superstructure (Default)</t>
  </si>
  <si>
    <t>6 - Not Used</t>
  </si>
  <si>
    <t>7 - Engineering Judgment - Substructure</t>
  </si>
  <si>
    <t>8 - Not Used</t>
  </si>
  <si>
    <t>9 - Not Used</t>
  </si>
  <si>
    <t>A - Not Used</t>
  </si>
  <si>
    <t>B - Not Used</t>
  </si>
  <si>
    <t>C - Not Used</t>
  </si>
  <si>
    <t>D - Assigned Load Factor Rating (LFR) using HS20 loadings</t>
  </si>
  <si>
    <t>E - Not Used</t>
  </si>
  <si>
    <t>F - Assigned Load &amp; Resistance Factor Rating (LRFR) using HL93 loadings</t>
  </si>
  <si>
    <t>X - Not Applicable (RR bridges, buildings, Non-highway, etc.)</t>
  </si>
  <si>
    <t>1 - H10</t>
  </si>
  <si>
    <t>2 - H15</t>
  </si>
  <si>
    <t>3 - HS15</t>
  </si>
  <si>
    <t>4 - H20</t>
  </si>
  <si>
    <t>5 - HS20</t>
  </si>
  <si>
    <t>6 - HS20-44 &amp; Alternate Military Loading</t>
  </si>
  <si>
    <t>7 - HS25 &amp; Alternate Military Loading</t>
  </si>
  <si>
    <t>8 - HL93</t>
  </si>
  <si>
    <t>P - Pedestrian</t>
  </si>
  <si>
    <t>R - Railroad</t>
  </si>
  <si>
    <t>0 - Other (includes railroad bridges w/track removed)</t>
  </si>
  <si>
    <t>U - Unknown</t>
  </si>
  <si>
    <t>Load Rating Purpose</t>
  </si>
  <si>
    <t>Load Rating Software</t>
  </si>
  <si>
    <t>Rating Source</t>
  </si>
  <si>
    <t>Method of Rating</t>
  </si>
  <si>
    <t>Original Design Load</t>
  </si>
  <si>
    <t>3 - BrR</t>
  </si>
  <si>
    <t>RATING METHOD:</t>
  </si>
  <si>
    <t>SPECIALIZED HAULING VEHICLES (SHV)</t>
  </si>
  <si>
    <t>OHIO LEGAL</t>
  </si>
  <si>
    <t>NOTIONAL RATING LOAD</t>
  </si>
  <si>
    <t>HL93 Loading</t>
  </si>
  <si>
    <t>N/A</t>
  </si>
  <si>
    <t>SPECIAL ASSUMPTIONS &amp; COMMENTS</t>
  </si>
  <si>
    <t>4 - LARS</t>
  </si>
  <si>
    <t>5 - MDX</t>
  </si>
  <si>
    <t>5 - DESCUS</t>
  </si>
  <si>
    <t>6 - Finite Element (FE) Program</t>
  </si>
  <si>
    <t>7 - In-House Program/Spreadsheet</t>
  </si>
  <si>
    <t>8 - Combination</t>
  </si>
  <si>
    <t>9 - Other program</t>
  </si>
  <si>
    <t>10 - Manual Calculations</t>
  </si>
  <si>
    <t>REPORT DATE:</t>
  </si>
  <si>
    <t>Rating Factor-RF</t>
  </si>
  <si>
    <t>Overall Posting Rating</t>
  </si>
  <si>
    <t>Ohio - 2F1</t>
  </si>
  <si>
    <t>Ohio - 3F1</t>
  </si>
  <si>
    <t>Ohio - 4F1</t>
  </si>
  <si>
    <t>Ohio - 5C1</t>
  </si>
  <si>
    <t>WYA</t>
  </si>
  <si>
    <t>REVIEWED BY</t>
  </si>
  <si>
    <t>Minimum RF=</t>
  </si>
  <si>
    <t>Minimum Ton=</t>
  </si>
  <si>
    <t>2F1</t>
  </si>
  <si>
    <t>3F1</t>
  </si>
  <si>
    <t>4F1</t>
  </si>
  <si>
    <t>5C1</t>
  </si>
  <si>
    <t>Tons</t>
  </si>
  <si>
    <t>RF</t>
  </si>
  <si>
    <t>Sign Posting Recommendation:</t>
  </si>
  <si>
    <t>6+</t>
  </si>
  <si>
    <t>When Closure is Recommended</t>
  </si>
  <si>
    <t>When Posting is Recommended</t>
  </si>
  <si>
    <t>CLOSED</t>
  </si>
  <si>
    <t>BRIDGE</t>
  </si>
  <si>
    <t>WEIGHT     LIMIT</t>
  </si>
  <si>
    <t xml:space="preserve"> AXLES</t>
  </si>
  <si>
    <t>Post ?</t>
  </si>
  <si>
    <t>Req. Post</t>
  </si>
  <si>
    <t>Vehicle Weight</t>
  </si>
  <si>
    <t>Closure Required</t>
  </si>
  <si>
    <t>Legal Weight (Tons)</t>
  </si>
  <si>
    <t>BR-100_SMS (02/2016)</t>
  </si>
  <si>
    <t>419.524.0074</t>
  </si>
  <si>
    <t>Douglas H. Timmer</t>
  </si>
  <si>
    <t>dougtimmer@r-e-l.com</t>
  </si>
  <si>
    <t>Richland Engineering Limited</t>
  </si>
  <si>
    <t>Ohio Posting Rating</t>
  </si>
  <si>
    <t>CUY-10-1613</t>
  </si>
  <si>
    <t>1980, 1999</t>
  </si>
  <si>
    <t>The Concrete Deck for East Abutment and Approach, Exterior Floorbeam at Panel Point 43, and Rivet Connections at L132 and U1133 for Truss B Member L132-U133 are structural components found to be insufficient in 2012 Load Rating Report by TranSystems. The load rating analysis of the rehabbed components used loads developed by TranSystems for 2012 Load Rating.  This BR-100 shows the new governing rating of both load ratings (TranSystems 2012 &amp; Richland Engineering Limited 2016).</t>
  </si>
  <si>
    <t>Cuyahoga River, W 3rd St, Scranton Rd, W 17th St</t>
  </si>
  <si>
    <t>Barry L. Neumann</t>
  </si>
  <si>
    <t>bneumann@r-e-l.com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</si>
</sst>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 \f\t"/>
    <numFmt numFmtId="166" formatCode="0\ &quot;T&quot;"/>
    <numFmt numFmtId="167" formatCode="0000000"/>
  </numFmts>
  <fonts count="14" x14ac:knownFonts="1">
    <font>
      <sz val="11"/>
      <color theme="1"/>
      <name val="Calibri"/>
      <family val="2"/>
      <scheme val="minor"/>
    </font>
    <font>
      <b/>
      <sz val="11"/>
      <color theme="1"/>
      <name val="Calibri"/>
      <family val="2"/>
      <scheme val="minor"/>
    </font>
    <font>
      <b/>
      <sz val="20"/>
      <color theme="1"/>
      <name val="Calibri"/>
      <family val="2"/>
      <scheme val="minor"/>
    </font>
    <font>
      <b/>
      <sz val="18"/>
      <color theme="1"/>
      <name val="Calibri"/>
      <family val="2"/>
      <scheme val="minor"/>
    </font>
    <font>
      <b/>
      <sz val="9"/>
      <color theme="1"/>
      <name val="Calibri"/>
      <family val="2"/>
      <scheme val="minor"/>
    </font>
    <font>
      <sz val="8"/>
      <color theme="1"/>
      <name val="Calibri"/>
      <family val="2"/>
      <scheme val="minor"/>
    </font>
    <font>
      <b/>
      <u/>
      <sz val="20"/>
      <color theme="1"/>
      <name val="Calibri"/>
      <family val="2"/>
      <scheme val="minor"/>
    </font>
    <font>
      <u/>
      <sz val="11"/>
      <color theme="10"/>
      <name val="Calibri"/>
      <family val="2"/>
      <scheme val="minor"/>
    </font>
    <font>
      <sz val="11"/>
      <name val="Calibri"/>
      <family val="2"/>
      <scheme val="minor"/>
    </font>
    <font>
      <sz val="12"/>
      <name val="Calibri"/>
      <family val="2"/>
      <scheme val="minor"/>
    </font>
    <font>
      <b/>
      <u/>
      <sz val="11"/>
      <color theme="1"/>
      <name val="Calibri"/>
      <family val="2"/>
      <scheme val="minor"/>
    </font>
    <font>
      <b/>
      <sz val="10"/>
      <color theme="1"/>
      <name val="Calibri"/>
      <family val="2"/>
      <scheme val="minor"/>
    </font>
    <font>
      <b/>
      <sz val="12"/>
      <color theme="1"/>
      <name val="Calibri"/>
      <family val="2"/>
      <scheme val="minor"/>
    </font>
    <font>
      <b/>
      <sz val="14"/>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8" tint="0.59999389629810485"/>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dashed">
        <color indexed="64"/>
      </diagonal>
    </border>
    <border>
      <left style="thin">
        <color indexed="64"/>
      </left>
      <right/>
      <top/>
      <bottom/>
      <diagonal/>
    </border>
    <border>
      <left/>
      <right style="thin">
        <color indexed="64"/>
      </right>
      <top/>
      <bottom/>
      <diagonal/>
    </border>
    <border>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
    <xf numFmtId="0" fontId="0" fillId="0" borderId="0"/>
    <xf numFmtId="0" fontId="7" fillId="0" borderId="0" applyNumberFormat="0" applyFill="0" applyBorder="0" applyAlignment="0" applyProtection="0"/>
  </cellStyleXfs>
  <cellXfs count="172">
    <xf numFmtId="0" fontId="0" fillId="0" borderId="0" xfId="0"/>
    <xf numFmtId="0" fontId="0" fillId="0" borderId="0" xfId="0" applyAlignment="1">
      <alignment horizontal="center"/>
    </xf>
    <xf numFmtId="0" fontId="1" fillId="0" borderId="1" xfId="0" applyFont="1" applyBorder="1" applyAlignment="1">
      <alignment vertical="center"/>
    </xf>
    <xf numFmtId="0" fontId="8" fillId="2" borderId="0" xfId="0" applyFont="1" applyFill="1" applyBorder="1" applyAlignment="1" applyProtection="1">
      <alignment horizontal="left" vertical="center" wrapText="1"/>
      <protection hidden="1"/>
    </xf>
    <xf numFmtId="0" fontId="9" fillId="2" borderId="0" xfId="0" applyFont="1" applyFill="1" applyBorder="1" applyAlignment="1" applyProtection="1">
      <alignment horizontal="left" vertical="center" wrapText="1"/>
      <protection hidden="1"/>
    </xf>
    <xf numFmtId="0" fontId="10" fillId="0" borderId="0" xfId="0" applyFont="1"/>
    <xf numFmtId="164" fontId="0" fillId="0" borderId="14" xfId="0" applyNumberFormat="1" applyBorder="1" applyAlignment="1">
      <alignment vertical="center"/>
    </xf>
    <xf numFmtId="0" fontId="1" fillId="0" borderId="1" xfId="0" applyNumberFormat="1" applyFont="1" applyBorder="1" applyAlignment="1">
      <alignment horizontal="center" vertical="center"/>
    </xf>
    <xf numFmtId="0" fontId="1" fillId="0" borderId="1" xfId="0" applyFont="1" applyBorder="1" applyAlignment="1">
      <alignment horizontal="center" vertical="center"/>
    </xf>
    <xf numFmtId="164" fontId="0" fillId="0" borderId="0" xfId="0" applyNumberFormat="1"/>
    <xf numFmtId="0" fontId="11" fillId="2" borderId="16" xfId="0" applyFont="1" applyFill="1" applyBorder="1" applyAlignment="1">
      <alignment vertical="center" wrapText="1"/>
    </xf>
    <xf numFmtId="0" fontId="11" fillId="2" borderId="16" xfId="0" applyFont="1" applyFill="1" applyBorder="1" applyAlignment="1">
      <alignment horizontal="center" vertical="center" wrapText="1"/>
    </xf>
    <xf numFmtId="0" fontId="10" fillId="0" borderId="0" xfId="0" applyFont="1" applyAlignment="1">
      <alignment horizontal="center"/>
    </xf>
    <xf numFmtId="1" fontId="0" fillId="0" borderId="0" xfId="0" applyNumberFormat="1" applyAlignment="1">
      <alignment horizontal="center"/>
    </xf>
    <xf numFmtId="0" fontId="11" fillId="2" borderId="16" xfId="0" applyFont="1" applyFill="1" applyBorder="1" applyAlignment="1" applyProtection="1">
      <alignment vertical="center" wrapText="1"/>
    </xf>
    <xf numFmtId="164" fontId="0" fillId="0" borderId="1" xfId="0" applyNumberFormat="1" applyBorder="1" applyAlignment="1" applyProtection="1">
      <alignment horizontal="center" vertical="center"/>
      <protection locked="0"/>
    </xf>
    <xf numFmtId="0" fontId="0" fillId="0" borderId="13" xfId="0" applyBorder="1" applyAlignment="1">
      <alignment horizontal="center" vertical="center"/>
    </xf>
    <xf numFmtId="0" fontId="12" fillId="0" borderId="0" xfId="0" applyFont="1" applyBorder="1" applyAlignment="1">
      <alignment vertical="center"/>
    </xf>
    <xf numFmtId="1" fontId="0" fillId="0" borderId="0" xfId="0" applyNumberFormat="1"/>
    <xf numFmtId="0" fontId="0" fillId="0" borderId="0" xfId="0" applyFont="1" applyAlignment="1">
      <alignment horizontal="right"/>
    </xf>
    <xf numFmtId="164" fontId="0" fillId="0" borderId="0" xfId="0" applyNumberFormat="1" applyFont="1" applyAlignment="1">
      <alignment horizontal="left"/>
    </xf>
    <xf numFmtId="0" fontId="0" fillId="0" borderId="1" xfId="0" applyBorder="1" applyAlignment="1">
      <alignment horizontal="center"/>
    </xf>
    <xf numFmtId="0" fontId="1" fillId="0" borderId="1" xfId="0" applyFont="1" applyBorder="1" applyAlignment="1">
      <alignment horizontal="center"/>
    </xf>
    <xf numFmtId="164" fontId="0" fillId="0" borderId="1" xfId="0" applyNumberFormat="1" applyBorder="1" applyAlignment="1">
      <alignment horizontal="center"/>
    </xf>
    <xf numFmtId="0" fontId="1" fillId="2" borderId="16" xfId="0" applyFont="1" applyFill="1" applyBorder="1" applyAlignment="1">
      <alignment horizontal="center" vertical="center"/>
    </xf>
    <xf numFmtId="0" fontId="1" fillId="2" borderId="19" xfId="0" applyFont="1" applyFill="1" applyBorder="1" applyAlignment="1">
      <alignment horizontal="center" vertical="center" wrapText="1"/>
    </xf>
    <xf numFmtId="2" fontId="0" fillId="0" borderId="1" xfId="0" applyNumberFormat="1"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0" fontId="0" fillId="0" borderId="18" xfId="0" applyBorder="1" applyAlignment="1">
      <alignment horizontal="center"/>
    </xf>
    <xf numFmtId="0" fontId="12" fillId="2" borderId="16" xfId="0" applyFont="1" applyFill="1" applyBorder="1" applyAlignment="1">
      <alignment vertical="center"/>
    </xf>
    <xf numFmtId="0" fontId="1" fillId="2" borderId="20" xfId="0" applyFont="1" applyFill="1" applyBorder="1" applyAlignment="1">
      <alignment horizontal="center" vertical="center" wrapText="1"/>
    </xf>
    <xf numFmtId="166" fontId="1" fillId="2" borderId="17" xfId="0" applyNumberFormat="1" applyFont="1" applyFill="1" applyBorder="1" applyAlignment="1">
      <alignment horizontal="center" vertical="center" wrapText="1"/>
    </xf>
    <xf numFmtId="166" fontId="1" fillId="2" borderId="22" xfId="0" applyNumberFormat="1" applyFont="1" applyFill="1" applyBorder="1" applyAlignment="1">
      <alignment horizontal="center" vertical="center" wrapText="1"/>
    </xf>
    <xf numFmtId="0" fontId="4" fillId="3" borderId="9" xfId="0" applyFont="1" applyFill="1" applyBorder="1" applyAlignment="1">
      <alignment vertical="center"/>
    </xf>
    <xf numFmtId="0" fontId="4" fillId="3" borderId="10" xfId="0" applyFont="1" applyFill="1" applyBorder="1" applyAlignment="1">
      <alignment vertical="center"/>
    </xf>
    <xf numFmtId="0" fontId="4" fillId="3" borderId="11" xfId="0" applyFont="1" applyFill="1" applyBorder="1" applyAlignment="1">
      <alignment vertical="center"/>
    </xf>
    <xf numFmtId="0" fontId="13" fillId="2" borderId="26" xfId="0" applyFont="1" applyFill="1" applyBorder="1" applyAlignment="1">
      <alignment horizontal="center" vertical="center" wrapText="1"/>
    </xf>
    <xf numFmtId="0" fontId="11" fillId="2" borderId="25" xfId="0" applyFont="1" applyFill="1" applyBorder="1" applyAlignment="1">
      <alignment vertical="center" wrapText="1"/>
    </xf>
    <xf numFmtId="0" fontId="11" fillId="2" borderId="27" xfId="0" applyFont="1" applyFill="1" applyBorder="1" applyAlignment="1" applyProtection="1">
      <alignment vertical="center" wrapText="1"/>
    </xf>
    <xf numFmtId="0" fontId="12" fillId="2" borderId="20" xfId="0" applyFont="1" applyFill="1" applyBorder="1" applyAlignment="1">
      <alignment vertical="center"/>
    </xf>
    <xf numFmtId="0" fontId="11" fillId="2" borderId="18"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0" fillId="0" borderId="0" xfId="0" applyBorder="1" applyAlignment="1">
      <alignment horizontal="center"/>
    </xf>
    <xf numFmtId="0" fontId="0" fillId="0" borderId="0" xfId="0" applyBorder="1" applyAlignment="1"/>
    <xf numFmtId="2" fontId="1" fillId="3" borderId="1" xfId="0" applyNumberFormat="1" applyFont="1" applyFill="1" applyBorder="1" applyAlignment="1">
      <alignment horizontal="center" vertical="center"/>
    </xf>
    <xf numFmtId="0" fontId="0" fillId="0" borderId="28" xfId="0" applyFill="1" applyBorder="1" applyAlignment="1">
      <alignment horizontal="center"/>
    </xf>
    <xf numFmtId="0" fontId="1" fillId="2" borderId="19" xfId="0" applyFont="1" applyFill="1" applyBorder="1" applyAlignment="1">
      <alignment vertical="center" wrapText="1"/>
    </xf>
    <xf numFmtId="0" fontId="1" fillId="2" borderId="17" xfId="0" applyFont="1" applyFill="1" applyBorder="1" applyAlignment="1">
      <alignment vertical="center" wrapText="1"/>
    </xf>
    <xf numFmtId="0" fontId="0" fillId="0" borderId="29" xfId="0" applyBorder="1" applyAlignment="1">
      <alignment horizontal="center"/>
    </xf>
    <xf numFmtId="0" fontId="0" fillId="0" borderId="11" xfId="0" applyBorder="1" applyAlignment="1">
      <alignment horizontal="center"/>
    </xf>
    <xf numFmtId="0" fontId="0" fillId="0" borderId="1" xfId="0" applyBorder="1" applyAlignment="1">
      <alignment horizontal="center" wrapText="1"/>
    </xf>
    <xf numFmtId="0" fontId="0" fillId="0" borderId="1" xfId="0" applyBorder="1"/>
    <xf numFmtId="2" fontId="0" fillId="0" borderId="3" xfId="0" applyNumberFormat="1" applyBorder="1" applyAlignment="1">
      <alignment horizontal="center"/>
    </xf>
    <xf numFmtId="164" fontId="0" fillId="0" borderId="3" xfId="0" applyNumberFormat="1" applyBorder="1" applyAlignment="1">
      <alignment horizontal="center"/>
    </xf>
    <xf numFmtId="0" fontId="0" fillId="0" borderId="3" xfId="0" applyBorder="1" applyAlignment="1">
      <alignment horizontal="center"/>
    </xf>
    <xf numFmtId="0" fontId="0" fillId="0" borderId="31" xfId="0" applyFill="1" applyBorder="1" applyAlignment="1">
      <alignment horizontal="center"/>
    </xf>
    <xf numFmtId="0" fontId="6" fillId="0" borderId="11" xfId="0" applyFont="1" applyBorder="1" applyAlignment="1" applyProtection="1">
      <alignment horizontal="center" vertical="center" textRotation="180" wrapText="1"/>
    </xf>
    <xf numFmtId="0" fontId="1" fillId="2" borderId="3" xfId="0" applyFont="1" applyFill="1" applyBorder="1" applyAlignment="1">
      <alignment horizontal="left" vertical="center"/>
    </xf>
    <xf numFmtId="0" fontId="1" fillId="3" borderId="1" xfId="0" applyFont="1" applyFill="1" applyBorder="1" applyAlignment="1">
      <alignment horizontal="center" vertical="center" wrapText="1"/>
    </xf>
    <xf numFmtId="0" fontId="0" fillId="3" borderId="1" xfId="0" applyFill="1" applyBorder="1" applyAlignment="1">
      <alignment horizontal="center" vertical="center"/>
    </xf>
    <xf numFmtId="0" fontId="1" fillId="0" borderId="1" xfId="0" applyFont="1" applyBorder="1" applyAlignment="1">
      <alignment horizontal="center" vertical="center" wrapText="1"/>
    </xf>
    <xf numFmtId="0" fontId="1" fillId="2" borderId="1" xfId="0" applyFont="1" applyFill="1" applyBorder="1" applyAlignment="1">
      <alignment horizontal="left" vertical="center"/>
    </xf>
    <xf numFmtId="164" fontId="0" fillId="0" borderId="1" xfId="0" applyNumberFormat="1" applyBorder="1" applyAlignment="1" applyProtection="1">
      <alignment horizontal="center" vertical="center"/>
      <protection locked="0"/>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0" borderId="1" xfId="0" applyFont="1" applyBorder="1" applyAlignment="1">
      <alignment horizontal="left" vertical="center"/>
    </xf>
    <xf numFmtId="167" fontId="0" fillId="0" borderId="1" xfId="0" applyNumberFormat="1"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1" fillId="3" borderId="5" xfId="0" applyFont="1" applyFill="1" applyBorder="1" applyAlignment="1">
      <alignment horizontal="center" vertical="center"/>
    </xf>
    <xf numFmtId="0" fontId="2" fillId="0" borderId="7" xfId="0" applyFont="1" applyBorder="1" applyAlignment="1" applyProtection="1">
      <alignment horizontal="center" vertical="center" wrapText="1"/>
    </xf>
    <xf numFmtId="0" fontId="2" fillId="0" borderId="6"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protection locked="0"/>
    </xf>
    <xf numFmtId="0" fontId="3" fillId="0" borderId="0" xfId="0" applyFont="1" applyBorder="1" applyAlignment="1" applyProtection="1">
      <alignment horizontal="center" vertical="center" wrapText="1"/>
      <protection locked="0"/>
    </xf>
    <xf numFmtId="0" fontId="3" fillId="0" borderId="16"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wrapText="1"/>
      <protection locked="0"/>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0" fontId="1" fillId="3" borderId="11" xfId="0" applyFont="1" applyFill="1" applyBorder="1" applyAlignment="1">
      <alignment horizontal="center" vertical="center"/>
    </xf>
    <xf numFmtId="0" fontId="0" fillId="0" borderId="9" xfId="0" applyBorder="1" applyAlignment="1" applyProtection="1">
      <alignment horizontal="center" vertical="center"/>
      <protection locked="0"/>
    </xf>
    <xf numFmtId="0" fontId="0" fillId="0" borderId="10"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7" fillId="0" borderId="9" xfId="1" applyBorder="1" applyAlignment="1" applyProtection="1">
      <alignment horizontal="center" vertical="center"/>
      <protection locked="0"/>
    </xf>
    <xf numFmtId="0" fontId="7" fillId="0" borderId="10" xfId="1" applyBorder="1" applyAlignment="1" applyProtection="1">
      <alignment horizontal="center" vertical="center"/>
      <protection locked="0"/>
    </xf>
    <xf numFmtId="0" fontId="7" fillId="0" borderId="11" xfId="1" applyBorder="1" applyAlignment="1" applyProtection="1">
      <alignment horizontal="center" vertical="center"/>
      <protection locked="0"/>
    </xf>
    <xf numFmtId="3" fontId="0" fillId="0" borderId="1" xfId="0" applyNumberFormat="1" applyBorder="1" applyAlignment="1" applyProtection="1">
      <alignment horizontal="center" vertical="center"/>
      <protection locked="0"/>
    </xf>
    <xf numFmtId="0" fontId="1" fillId="0" borderId="1" xfId="0" applyFont="1" applyBorder="1" applyAlignment="1">
      <alignment horizontal="center" vertical="center"/>
    </xf>
    <xf numFmtId="165" fontId="0" fillId="0" borderId="1" xfId="0" applyNumberFormat="1" applyBorder="1" applyAlignment="1" applyProtection="1">
      <alignment horizontal="center" vertical="center"/>
      <protection locked="0"/>
    </xf>
    <xf numFmtId="0" fontId="1" fillId="3" borderId="1" xfId="0" applyFont="1" applyFill="1" applyBorder="1" applyAlignment="1">
      <alignment horizontal="center" vertical="center"/>
    </xf>
    <xf numFmtId="0" fontId="1" fillId="0" borderId="1" xfId="0" applyFont="1" applyBorder="1" applyAlignment="1">
      <alignment horizontal="left" vertical="center" wrapText="1"/>
    </xf>
    <xf numFmtId="9" fontId="0" fillId="0" borderId="1" xfId="0" applyNumberFormat="1" applyBorder="1" applyAlignment="1">
      <alignment horizontal="center" vertical="center"/>
    </xf>
    <xf numFmtId="0" fontId="1" fillId="3" borderId="7" xfId="0" applyFont="1" applyFill="1" applyBorder="1" applyAlignment="1">
      <alignment horizontal="center" vertical="center"/>
    </xf>
    <xf numFmtId="0" fontId="1" fillId="3" borderId="6"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8" xfId="0" applyFont="1" applyFill="1" applyBorder="1" applyAlignment="1">
      <alignment horizontal="center" vertical="center"/>
    </xf>
    <xf numFmtId="0" fontId="1" fillId="3" borderId="2" xfId="0" applyFont="1" applyFill="1" applyBorder="1" applyAlignment="1">
      <alignment horizontal="center" vertical="center"/>
    </xf>
    <xf numFmtId="0" fontId="1" fillId="3" borderId="13" xfId="0" applyFont="1" applyFill="1" applyBorder="1" applyAlignment="1">
      <alignment horizontal="center" vertical="center"/>
    </xf>
    <xf numFmtId="14" fontId="0" fillId="0" borderId="9" xfId="0" applyNumberFormat="1" applyFont="1" applyBorder="1" applyAlignment="1" applyProtection="1">
      <alignment horizontal="center" vertical="center"/>
      <protection locked="0"/>
    </xf>
    <xf numFmtId="14" fontId="0" fillId="0" borderId="10" xfId="0" applyNumberFormat="1" applyFont="1" applyBorder="1" applyAlignment="1" applyProtection="1">
      <alignment horizontal="center" vertical="center"/>
      <protection locked="0"/>
    </xf>
    <xf numFmtId="14" fontId="0" fillId="0" borderId="11" xfId="0" applyNumberFormat="1" applyFont="1" applyBorder="1" applyAlignment="1" applyProtection="1">
      <alignment horizontal="center" vertical="center"/>
      <protection locked="0"/>
    </xf>
    <xf numFmtId="0" fontId="0" fillId="0" borderId="8" xfId="0" applyBorder="1" applyAlignment="1">
      <alignment horizontal="center" vertical="center"/>
    </xf>
    <xf numFmtId="0" fontId="0" fillId="0" borderId="2" xfId="0" applyBorder="1" applyAlignment="1">
      <alignment horizontal="center" vertical="center"/>
    </xf>
    <xf numFmtId="0" fontId="0" fillId="0" borderId="8" xfId="0" applyFont="1" applyBorder="1" applyAlignment="1" applyProtection="1">
      <alignment horizontal="center" vertical="center"/>
      <protection locked="0"/>
    </xf>
    <xf numFmtId="0" fontId="0" fillId="0" borderId="2" xfId="0" applyFont="1" applyBorder="1" applyAlignment="1" applyProtection="1">
      <alignment horizontal="center" vertical="center"/>
      <protection locked="0"/>
    </xf>
    <xf numFmtId="0" fontId="0" fillId="0" borderId="13" xfId="0" applyFont="1" applyBorder="1" applyAlignment="1" applyProtection="1">
      <alignment horizontal="center" vertical="center"/>
      <protection locked="0"/>
    </xf>
    <xf numFmtId="0" fontId="1" fillId="3" borderId="9" xfId="0" applyFont="1" applyFill="1" applyBorder="1" applyAlignment="1">
      <alignment horizontal="center" vertical="center" wrapText="1"/>
    </xf>
    <xf numFmtId="0" fontId="1" fillId="3" borderId="10" xfId="0" applyFont="1" applyFill="1" applyBorder="1" applyAlignment="1">
      <alignment horizontal="center" vertical="center" wrapText="1"/>
    </xf>
    <xf numFmtId="0" fontId="1" fillId="3" borderId="11" xfId="0" applyFont="1" applyFill="1" applyBorder="1" applyAlignment="1">
      <alignment horizontal="center" vertical="center" wrapText="1"/>
    </xf>
    <xf numFmtId="0" fontId="0" fillId="2" borderId="9" xfId="0" applyFont="1" applyFill="1" applyBorder="1" applyAlignment="1" applyProtection="1">
      <alignment horizontal="left" vertical="center" wrapText="1"/>
      <protection locked="0"/>
    </xf>
    <xf numFmtId="0" fontId="0" fillId="2" borderId="10" xfId="0" applyFont="1" applyFill="1" applyBorder="1" applyAlignment="1" applyProtection="1">
      <alignment horizontal="left" vertical="center" wrapText="1"/>
      <protection locked="0"/>
    </xf>
    <xf numFmtId="0" fontId="0" fillId="2" borderId="11" xfId="0" applyFont="1" applyFill="1" applyBorder="1" applyAlignment="1" applyProtection="1">
      <alignment horizontal="left" vertical="center" wrapText="1"/>
      <protection locked="0"/>
    </xf>
    <xf numFmtId="0" fontId="0" fillId="2" borderId="9" xfId="0" applyFont="1" applyFill="1" applyBorder="1" applyAlignment="1" applyProtection="1">
      <alignment horizontal="center" vertical="center"/>
      <protection locked="0"/>
    </xf>
    <xf numFmtId="0" fontId="0" fillId="2" borderId="10" xfId="0" applyFont="1" applyFill="1" applyBorder="1" applyAlignment="1" applyProtection="1">
      <alignment horizontal="center" vertical="center"/>
      <protection locked="0"/>
    </xf>
    <xf numFmtId="0" fontId="0" fillId="2" borderId="11" xfId="0" applyFont="1" applyFill="1" applyBorder="1" applyAlignment="1" applyProtection="1">
      <alignment horizontal="center" vertical="center"/>
      <protection locked="0"/>
    </xf>
    <xf numFmtId="164" fontId="0" fillId="0" borderId="9" xfId="0" applyNumberFormat="1" applyBorder="1" applyAlignment="1" applyProtection="1">
      <alignment horizontal="center" vertical="center"/>
      <protection locked="0"/>
    </xf>
    <xf numFmtId="164" fontId="0" fillId="0" borderId="10" xfId="0" applyNumberFormat="1" applyBorder="1" applyAlignment="1" applyProtection="1">
      <alignment horizontal="center" vertical="center"/>
      <protection locked="0"/>
    </xf>
    <xf numFmtId="164" fontId="0" fillId="0" borderId="11" xfId="0" applyNumberFormat="1" applyBorder="1" applyAlignment="1" applyProtection="1">
      <alignment horizontal="center" vertical="center"/>
      <protection locked="0"/>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3" borderId="7"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13" xfId="0" applyFont="1" applyFill="1" applyBorder="1" applyAlignment="1">
      <alignment horizontal="center" vertical="center" wrapText="1"/>
    </xf>
    <xf numFmtId="2" fontId="1" fillId="3" borderId="9" xfId="0" applyNumberFormat="1" applyFont="1" applyFill="1" applyBorder="1" applyAlignment="1">
      <alignment horizontal="center" vertical="center"/>
    </xf>
    <xf numFmtId="2" fontId="1" fillId="3" borderId="11" xfId="0" applyNumberFormat="1" applyFont="1" applyFill="1" applyBorder="1" applyAlignment="1">
      <alignment horizontal="center" vertical="center"/>
    </xf>
    <xf numFmtId="0" fontId="5" fillId="0" borderId="6" xfId="0" applyFont="1" applyBorder="1" applyAlignment="1">
      <alignment horizontal="center" vertical="top"/>
    </xf>
    <xf numFmtId="0" fontId="11" fillId="2" borderId="0" xfId="0" applyFont="1" applyFill="1" applyBorder="1" applyAlignment="1">
      <alignment horizontal="center" vertical="center" wrapText="1"/>
    </xf>
    <xf numFmtId="0" fontId="1" fillId="2" borderId="15" xfId="0" applyFont="1" applyFill="1" applyBorder="1" applyAlignment="1">
      <alignment horizontal="center" vertical="center"/>
    </xf>
    <xf numFmtId="0" fontId="1" fillId="2" borderId="0" xfId="0" applyFont="1" applyFill="1" applyBorder="1" applyAlignment="1">
      <alignment horizontal="center" vertical="center"/>
    </xf>
    <xf numFmtId="0" fontId="12" fillId="3" borderId="7"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15"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2" xfId="0" applyFont="1" applyFill="1" applyBorder="1" applyAlignment="1">
      <alignment horizontal="center" vertical="center" wrapText="1"/>
    </xf>
    <xf numFmtId="0" fontId="11" fillId="3" borderId="13" xfId="0" applyFont="1" applyFill="1" applyBorder="1" applyAlignment="1">
      <alignment horizontal="center" vertical="center" wrapText="1"/>
    </xf>
    <xf numFmtId="1" fontId="0" fillId="0" borderId="7" xfId="0" applyNumberFormat="1" applyBorder="1" applyAlignment="1">
      <alignment horizontal="center" vertical="center"/>
    </xf>
    <xf numFmtId="1" fontId="0" fillId="0" borderId="6" xfId="0" applyNumberFormat="1" applyBorder="1" applyAlignment="1">
      <alignment horizontal="center" vertical="center"/>
    </xf>
    <xf numFmtId="1" fontId="0" fillId="0" borderId="12" xfId="0" applyNumberFormat="1" applyBorder="1" applyAlignment="1">
      <alignment horizontal="center" vertical="center"/>
    </xf>
    <xf numFmtId="1" fontId="0" fillId="0" borderId="8" xfId="0" applyNumberFormat="1" applyBorder="1" applyAlignment="1">
      <alignment horizontal="center" vertical="center"/>
    </xf>
    <xf numFmtId="1" fontId="0" fillId="0" borderId="2" xfId="0" applyNumberFormat="1" applyBorder="1" applyAlignment="1">
      <alignment horizontal="center" vertical="center"/>
    </xf>
    <xf numFmtId="1" fontId="0" fillId="0" borderId="13" xfId="0" applyNumberFormat="1" applyBorder="1" applyAlignment="1">
      <alignment horizontal="center" vertical="center"/>
    </xf>
    <xf numFmtId="0" fontId="12" fillId="2" borderId="4" xfId="0" applyFont="1" applyFill="1" applyBorder="1" applyAlignment="1">
      <alignment horizontal="center" vertical="center"/>
    </xf>
    <xf numFmtId="0" fontId="1" fillId="2" borderId="18"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0" borderId="18" xfId="0" applyFont="1" applyBorder="1" applyAlignment="1">
      <alignment horizontal="center" vertical="center" wrapText="1"/>
    </xf>
    <xf numFmtId="0" fontId="1" fillId="0" borderId="21" xfId="0" applyFont="1" applyBorder="1" applyAlignment="1">
      <alignment horizontal="center" vertical="center" wrapText="1"/>
    </xf>
    <xf numFmtId="0" fontId="0" fillId="0" borderId="32" xfId="0" applyBorder="1" applyAlignment="1">
      <alignment horizontal="center"/>
    </xf>
    <xf numFmtId="0" fontId="0" fillId="0" borderId="33" xfId="0" applyBorder="1" applyAlignment="1">
      <alignment horizontal="center"/>
    </xf>
    <xf numFmtId="0" fontId="0" fillId="0" borderId="28" xfId="0" applyFill="1" applyBorder="1" applyAlignment="1">
      <alignment horizontal="center"/>
    </xf>
    <xf numFmtId="0" fontId="0" fillId="0" borderId="30" xfId="0" applyFill="1" applyBorder="1" applyAlignment="1">
      <alignment horizontal="center"/>
    </xf>
    <xf numFmtId="1" fontId="0" fillId="0" borderId="17" xfId="0" applyNumberFormat="1" applyBorder="1" applyAlignment="1">
      <alignment horizontal="center"/>
    </xf>
    <xf numFmtId="0" fontId="1" fillId="0" borderId="34" xfId="0" applyFont="1" applyBorder="1" applyAlignment="1">
      <alignment horizontal="center" wrapText="1"/>
    </xf>
    <xf numFmtId="0" fontId="1" fillId="0" borderId="35" xfId="0" applyFont="1" applyBorder="1" applyAlignment="1">
      <alignment horizontal="center" wrapText="1"/>
    </xf>
    <xf numFmtId="0" fontId="1" fillId="0" borderId="36" xfId="0" applyFont="1" applyBorder="1" applyAlignment="1">
      <alignment horizontal="center" wrapText="1"/>
    </xf>
    <xf numFmtId="0" fontId="0" fillId="0" borderId="17" xfId="0" applyBorder="1" applyAlignment="1">
      <alignment horizontal="center"/>
    </xf>
    <xf numFmtId="1" fontId="0" fillId="0" borderId="0" xfId="0" applyNumberFormat="1" applyBorder="1" applyAlignment="1">
      <alignment horizontal="center"/>
    </xf>
    <xf numFmtId="1" fontId="0" fillId="0" borderId="24" xfId="0" applyNumberFormat="1" applyBorder="1" applyAlignment="1">
      <alignment horizontal="center"/>
    </xf>
    <xf numFmtId="1" fontId="0" fillId="0" borderId="22" xfId="0" applyNumberFormat="1" applyBorder="1" applyAlignment="1">
      <alignment horizontal="center"/>
    </xf>
    <xf numFmtId="0" fontId="0" fillId="0" borderId="23" xfId="0" applyBorder="1" applyAlignment="1">
      <alignment horizontal="center"/>
    </xf>
    <xf numFmtId="0" fontId="0" fillId="0" borderId="21" xfId="0" applyBorder="1" applyAlignment="1">
      <alignment horizontal="center"/>
    </xf>
    <xf numFmtId="0" fontId="0" fillId="0" borderId="19" xfId="0" applyBorder="1" applyAlignment="1">
      <alignment horizontal="center"/>
    </xf>
    <xf numFmtId="0" fontId="0" fillId="0" borderId="0" xfId="0" applyBorder="1" applyAlignment="1">
      <alignment horizontal="center"/>
    </xf>
  </cellXfs>
  <cellStyles count="2">
    <cellStyle name="Hyperlink" xfId="1" builtinId="8"/>
    <cellStyle name="Normal" xfId="0" builtinId="0"/>
  </cellStyles>
  <dxfs count="3">
    <dxf>
      <border>
        <left/>
        <right/>
        <top/>
        <bottom/>
        <vertical/>
        <horizontal/>
      </border>
    </dxf>
    <dxf>
      <border>
        <right/>
        <top/>
        <bottom/>
        <vertical/>
        <horizontal/>
      </border>
    </dxf>
    <dxf>
      <border>
        <left/>
        <right/>
        <top/>
        <bottom/>
        <vertical/>
        <horizontal/>
      </border>
    </dxf>
  </dxfs>
  <tableStyles count="0" defaultTableStyle="TableStyleMedium2" defaultPivotStyle="PivotStyleLight16"/>
  <colors>
    <mruColors>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319617</xdr:colOff>
      <xdr:row>0</xdr:row>
      <xdr:rowOff>66676</xdr:rowOff>
    </xdr:from>
    <xdr:to>
      <xdr:col>1</xdr:col>
      <xdr:colOff>39887</xdr:colOff>
      <xdr:row>2</xdr:row>
      <xdr:rowOff>238126</xdr:rowOff>
    </xdr:to>
    <xdr:pic>
      <xdr:nvPicPr>
        <xdr:cNvPr id="4" name="Picture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9617" y="66676"/>
          <a:ext cx="768020" cy="8001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bneumann@r-e-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9"/>
  <sheetViews>
    <sheetView tabSelected="1" zoomScaleNormal="100" workbookViewId="0">
      <selection activeCell="G35" sqref="G35:O35"/>
    </sheetView>
  </sheetViews>
  <sheetFormatPr defaultRowHeight="15" x14ac:dyDescent="0.25"/>
  <cols>
    <col min="1" max="1" width="15.7109375" customWidth="1"/>
    <col min="2" max="2" width="10.42578125" customWidth="1"/>
    <col min="3" max="3" width="11.42578125" customWidth="1"/>
    <col min="4" max="4" width="7.140625" customWidth="1"/>
    <col min="5" max="5" width="6.42578125" customWidth="1"/>
    <col min="6" max="6" width="13.5703125" customWidth="1"/>
    <col min="7" max="7" width="1" customWidth="1"/>
    <col min="8" max="9" width="7.140625" customWidth="1"/>
    <col min="10" max="10" width="10.42578125" customWidth="1"/>
    <col min="11" max="11" width="0.7109375" customWidth="1"/>
    <col min="12" max="13" width="7.140625" customWidth="1"/>
    <col min="14" max="14" width="13.28515625" customWidth="1"/>
    <col min="15" max="15" width="1" customWidth="1"/>
  </cols>
  <sheetData>
    <row r="1" spans="1:16" ht="26.25" customHeight="1" x14ac:dyDescent="0.25">
      <c r="A1" s="71" t="s">
        <v>10</v>
      </c>
      <c r="B1" s="72"/>
      <c r="C1" s="72"/>
      <c r="D1" s="72"/>
      <c r="E1" s="72"/>
      <c r="F1" s="72"/>
      <c r="G1" s="72"/>
      <c r="H1" s="72"/>
      <c r="I1" s="72"/>
      <c r="J1" s="72"/>
      <c r="K1" s="72"/>
      <c r="L1" s="72"/>
      <c r="M1" s="72"/>
      <c r="N1" s="72"/>
      <c r="O1" s="73"/>
      <c r="P1" s="57" t="str">
        <f>A4&amp;": "&amp;TEXT(A5,"0000000")&amp;"                      "&amp;D4&amp;": "&amp;D5</f>
        <v>SFN: 1801503                      BRIDGE NUMBER: CUY-10-1613</v>
      </c>
    </row>
    <row r="2" spans="1:16" ht="23.25" customHeight="1" x14ac:dyDescent="0.25">
      <c r="A2" s="74" t="s">
        <v>11</v>
      </c>
      <c r="B2" s="75"/>
      <c r="C2" s="75"/>
      <c r="D2" s="75"/>
      <c r="E2" s="75"/>
      <c r="F2" s="75"/>
      <c r="G2" s="75"/>
      <c r="H2" s="75"/>
      <c r="I2" s="75"/>
      <c r="J2" s="75"/>
      <c r="K2" s="75"/>
      <c r="L2" s="75"/>
      <c r="M2" s="75"/>
      <c r="N2" s="75"/>
      <c r="O2" s="76"/>
      <c r="P2" s="57"/>
    </row>
    <row r="3" spans="1:16" ht="23.25" customHeight="1" x14ac:dyDescent="0.25">
      <c r="A3" s="77" t="s">
        <v>12</v>
      </c>
      <c r="B3" s="78"/>
      <c r="C3" s="78"/>
      <c r="D3" s="78"/>
      <c r="E3" s="78"/>
      <c r="F3" s="78"/>
      <c r="G3" s="78"/>
      <c r="H3" s="78"/>
      <c r="I3" s="78"/>
      <c r="J3" s="78"/>
      <c r="K3" s="78"/>
      <c r="L3" s="78"/>
      <c r="M3" s="78"/>
      <c r="N3" s="78"/>
      <c r="O3" s="79"/>
      <c r="P3" s="57"/>
    </row>
    <row r="4" spans="1:16" x14ac:dyDescent="0.25">
      <c r="A4" s="70" t="s">
        <v>13</v>
      </c>
      <c r="B4" s="70"/>
      <c r="C4" s="70"/>
      <c r="D4" s="70" t="s">
        <v>14</v>
      </c>
      <c r="E4" s="70"/>
      <c r="F4" s="70"/>
      <c r="G4" s="70"/>
      <c r="H4" s="70"/>
      <c r="I4" s="80" t="s">
        <v>15</v>
      </c>
      <c r="J4" s="81"/>
      <c r="K4" s="81"/>
      <c r="L4" s="81"/>
      <c r="M4" s="81"/>
      <c r="N4" s="81"/>
      <c r="O4" s="82"/>
      <c r="P4" s="57"/>
    </row>
    <row r="5" spans="1:16" x14ac:dyDescent="0.25">
      <c r="A5" s="68">
        <v>1801503</v>
      </c>
      <c r="B5" s="68"/>
      <c r="C5" s="68"/>
      <c r="D5" s="69" t="s">
        <v>240</v>
      </c>
      <c r="E5" s="69"/>
      <c r="F5" s="69"/>
      <c r="G5" s="69"/>
      <c r="H5" s="69"/>
      <c r="I5" s="83">
        <v>12</v>
      </c>
      <c r="J5" s="84"/>
      <c r="K5" s="84"/>
      <c r="L5" s="84"/>
      <c r="M5" s="84"/>
      <c r="N5" s="84"/>
      <c r="O5" s="85"/>
      <c r="P5" s="57"/>
    </row>
    <row r="6" spans="1:16" ht="30" customHeight="1" x14ac:dyDescent="0.25">
      <c r="A6" s="59" t="s">
        <v>16</v>
      </c>
      <c r="B6" s="59"/>
      <c r="C6" s="59" t="s">
        <v>17</v>
      </c>
      <c r="D6" s="59"/>
      <c r="E6" s="59"/>
      <c r="F6" s="59" t="s">
        <v>137</v>
      </c>
      <c r="G6" s="59"/>
      <c r="H6" s="59"/>
      <c r="I6" s="109" t="s">
        <v>18</v>
      </c>
      <c r="J6" s="110"/>
      <c r="K6" s="110"/>
      <c r="L6" s="110"/>
      <c r="M6" s="110"/>
      <c r="N6" s="110"/>
      <c r="O6" s="111"/>
      <c r="P6" s="57"/>
    </row>
    <row r="7" spans="1:16" x14ac:dyDescent="0.25">
      <c r="A7" s="69">
        <v>1932</v>
      </c>
      <c r="B7" s="69"/>
      <c r="C7" s="89" t="s">
        <v>241</v>
      </c>
      <c r="D7" s="69"/>
      <c r="E7" s="69"/>
      <c r="F7" s="91">
        <v>3285</v>
      </c>
      <c r="G7" s="91"/>
      <c r="H7" s="91"/>
      <c r="I7" s="83" t="s">
        <v>243</v>
      </c>
      <c r="J7" s="84"/>
      <c r="K7" s="84"/>
      <c r="L7" s="84"/>
      <c r="M7" s="84"/>
      <c r="N7" s="84"/>
      <c r="O7" s="85"/>
      <c r="P7" s="57"/>
    </row>
    <row r="8" spans="1:16" ht="97.5" customHeight="1" x14ac:dyDescent="0.25">
      <c r="A8" s="59" t="s">
        <v>195</v>
      </c>
      <c r="B8" s="59"/>
      <c r="C8" s="112" t="s">
        <v>242</v>
      </c>
      <c r="D8" s="113"/>
      <c r="E8" s="113"/>
      <c r="F8" s="113"/>
      <c r="G8" s="113"/>
      <c r="H8" s="113"/>
      <c r="I8" s="113"/>
      <c r="J8" s="113"/>
      <c r="K8" s="113"/>
      <c r="L8" s="113"/>
      <c r="M8" s="113"/>
      <c r="N8" s="113"/>
      <c r="O8" s="114"/>
      <c r="P8" s="57"/>
    </row>
    <row r="9" spans="1:16" ht="22.5" customHeight="1" x14ac:dyDescent="0.25">
      <c r="A9" s="60"/>
      <c r="B9" s="60"/>
      <c r="C9" s="60"/>
      <c r="D9" s="34" t="s">
        <v>23</v>
      </c>
      <c r="E9" s="35"/>
      <c r="F9" s="35"/>
      <c r="G9" s="35"/>
      <c r="H9" s="35"/>
      <c r="I9" s="35"/>
      <c r="J9" s="35"/>
      <c r="K9" s="35"/>
      <c r="L9" s="35"/>
      <c r="M9" s="35"/>
      <c r="N9" s="35"/>
      <c r="O9" s="36"/>
      <c r="P9" s="57"/>
    </row>
    <row r="10" spans="1:16" ht="22.5" customHeight="1" x14ac:dyDescent="0.25">
      <c r="A10" s="62" t="s">
        <v>19</v>
      </c>
      <c r="B10" s="62"/>
      <c r="C10" s="62"/>
      <c r="D10" s="115" t="s">
        <v>139</v>
      </c>
      <c r="E10" s="116"/>
      <c r="F10" s="116"/>
      <c r="G10" s="116"/>
      <c r="H10" s="116"/>
      <c r="I10" s="116"/>
      <c r="J10" s="116"/>
      <c r="K10" s="116"/>
      <c r="L10" s="116"/>
      <c r="M10" s="116"/>
      <c r="N10" s="116"/>
      <c r="O10" s="117"/>
      <c r="P10" s="57"/>
    </row>
    <row r="11" spans="1:16" ht="22.5" customHeight="1" x14ac:dyDescent="0.25">
      <c r="A11" s="62" t="s">
        <v>20</v>
      </c>
      <c r="B11" s="62"/>
      <c r="C11" s="62"/>
      <c r="D11" s="115" t="s">
        <v>201</v>
      </c>
      <c r="E11" s="116"/>
      <c r="F11" s="116"/>
      <c r="G11" s="116"/>
      <c r="H11" s="116"/>
      <c r="I11" s="116"/>
      <c r="J11" s="116"/>
      <c r="K11" s="116"/>
      <c r="L11" s="116"/>
      <c r="M11" s="116"/>
      <c r="N11" s="116"/>
      <c r="O11" s="117"/>
      <c r="P11" s="57"/>
    </row>
    <row r="12" spans="1:16" ht="22.5" customHeight="1" x14ac:dyDescent="0.25">
      <c r="A12" s="62" t="s">
        <v>21</v>
      </c>
      <c r="B12" s="62"/>
      <c r="C12" s="62"/>
      <c r="D12" s="115" t="s">
        <v>150</v>
      </c>
      <c r="E12" s="116"/>
      <c r="F12" s="116"/>
      <c r="G12" s="116"/>
      <c r="H12" s="116"/>
      <c r="I12" s="116"/>
      <c r="J12" s="116"/>
      <c r="K12" s="116"/>
      <c r="L12" s="116"/>
      <c r="M12" s="116"/>
      <c r="N12" s="116"/>
      <c r="O12" s="117"/>
      <c r="P12" s="57"/>
    </row>
    <row r="13" spans="1:16" ht="22.5" customHeight="1" x14ac:dyDescent="0.25">
      <c r="A13" s="62" t="s">
        <v>189</v>
      </c>
      <c r="B13" s="62"/>
      <c r="C13" s="62"/>
      <c r="D13" s="115" t="s">
        <v>156</v>
      </c>
      <c r="E13" s="116"/>
      <c r="F13" s="116"/>
      <c r="G13" s="116"/>
      <c r="H13" s="116"/>
      <c r="I13" s="116"/>
      <c r="J13" s="116"/>
      <c r="K13" s="116"/>
      <c r="L13" s="116"/>
      <c r="M13" s="116"/>
      <c r="N13" s="116"/>
      <c r="O13" s="117"/>
      <c r="P13" s="57"/>
    </row>
    <row r="14" spans="1:16" ht="22.5" customHeight="1" x14ac:dyDescent="0.25">
      <c r="A14" s="58" t="s">
        <v>22</v>
      </c>
      <c r="B14" s="58"/>
      <c r="C14" s="58"/>
      <c r="D14" s="115" t="s">
        <v>174</v>
      </c>
      <c r="E14" s="116"/>
      <c r="F14" s="116"/>
      <c r="G14" s="116"/>
      <c r="H14" s="116"/>
      <c r="I14" s="116"/>
      <c r="J14" s="116"/>
      <c r="K14" s="116"/>
      <c r="L14" s="116"/>
      <c r="M14" s="116"/>
      <c r="N14" s="116"/>
      <c r="O14" s="117"/>
      <c r="P14" s="57"/>
    </row>
    <row r="15" spans="1:16" ht="4.5" customHeight="1" x14ac:dyDescent="0.25">
      <c r="A15" s="64"/>
      <c r="B15" s="65"/>
      <c r="C15" s="65"/>
      <c r="D15" s="65"/>
      <c r="E15" s="65"/>
      <c r="F15" s="65"/>
      <c r="G15" s="65"/>
      <c r="H15" s="65"/>
      <c r="I15" s="65"/>
      <c r="J15" s="65"/>
      <c r="K15" s="65"/>
      <c r="L15" s="65"/>
      <c r="M15" s="65"/>
      <c r="N15" s="65"/>
      <c r="O15" s="66"/>
      <c r="P15" s="57"/>
    </row>
    <row r="16" spans="1:16" ht="22.5" customHeight="1" x14ac:dyDescent="0.25">
      <c r="A16" s="64" t="s">
        <v>24</v>
      </c>
      <c r="B16" s="65"/>
      <c r="C16" s="65"/>
      <c r="D16" s="65"/>
      <c r="E16" s="65"/>
      <c r="F16" s="65"/>
      <c r="G16" s="65"/>
      <c r="H16" s="65"/>
      <c r="I16" s="65"/>
      <c r="J16" s="65"/>
      <c r="K16" s="65"/>
      <c r="L16" s="65"/>
      <c r="M16" s="65"/>
      <c r="N16" s="65"/>
      <c r="O16" s="66"/>
      <c r="P16" s="57"/>
    </row>
    <row r="17" spans="1:19" ht="22.5" customHeight="1" x14ac:dyDescent="0.25">
      <c r="A17" s="92" t="s">
        <v>191</v>
      </c>
      <c r="B17" s="92"/>
      <c r="C17" s="92"/>
      <c r="D17" s="92"/>
      <c r="E17" s="92"/>
      <c r="F17" s="92"/>
      <c r="G17" s="121"/>
      <c r="H17" s="80" t="s">
        <v>190</v>
      </c>
      <c r="I17" s="81"/>
      <c r="J17" s="81"/>
      <c r="K17" s="81"/>
      <c r="L17" s="81"/>
      <c r="M17" s="81"/>
      <c r="N17" s="81"/>
      <c r="O17" s="82"/>
      <c r="P17" s="57"/>
    </row>
    <row r="18" spans="1:19" ht="22.5" customHeight="1" x14ac:dyDescent="0.25">
      <c r="A18" s="90" t="s">
        <v>0</v>
      </c>
      <c r="B18" s="61" t="s">
        <v>134</v>
      </c>
      <c r="C18" s="90" t="s">
        <v>1</v>
      </c>
      <c r="D18" s="90"/>
      <c r="E18" s="90"/>
      <c r="F18" s="59" t="s">
        <v>233</v>
      </c>
      <c r="G18" s="122"/>
      <c r="H18" s="90" t="s">
        <v>0</v>
      </c>
      <c r="I18" s="90"/>
      <c r="J18" s="61" t="s">
        <v>134</v>
      </c>
      <c r="K18" s="123" t="s">
        <v>205</v>
      </c>
      <c r="L18" s="124"/>
      <c r="M18" s="125"/>
      <c r="N18" s="126" t="s">
        <v>233</v>
      </c>
      <c r="O18" s="127"/>
      <c r="P18" s="57"/>
    </row>
    <row r="19" spans="1:19" ht="22.5" customHeight="1" x14ac:dyDescent="0.25">
      <c r="A19" s="90"/>
      <c r="B19" s="61"/>
      <c r="C19" s="8" t="s">
        <v>2</v>
      </c>
      <c r="D19" s="90" t="s">
        <v>3</v>
      </c>
      <c r="E19" s="90"/>
      <c r="F19" s="59"/>
      <c r="G19" s="122"/>
      <c r="H19" s="90"/>
      <c r="I19" s="90"/>
      <c r="J19" s="61"/>
      <c r="K19" s="123" t="s">
        <v>3</v>
      </c>
      <c r="L19" s="124"/>
      <c r="M19" s="125"/>
      <c r="N19" s="128"/>
      <c r="O19" s="129"/>
      <c r="P19" s="57"/>
    </row>
    <row r="20" spans="1:19" ht="30" customHeight="1" x14ac:dyDescent="0.25">
      <c r="A20" s="2" t="str">
        <f>VLOOKUP(D13,List!P3:R20,3)</f>
        <v>HS20 Loading</v>
      </c>
      <c r="B20" s="8">
        <f>IF(A20="HS20 Loading", 36, "")</f>
        <v>36</v>
      </c>
      <c r="C20" s="15">
        <v>1.08</v>
      </c>
      <c r="D20" s="63">
        <v>1.4</v>
      </c>
      <c r="E20" s="63"/>
      <c r="F20" s="45">
        <f>IF(B20="","",IF(D20&gt;0.974,36,B20*D20))</f>
        <v>36</v>
      </c>
      <c r="G20" s="122"/>
      <c r="H20" s="93" t="s">
        <v>192</v>
      </c>
      <c r="I20" s="93"/>
      <c r="J20" s="7">
        <v>40</v>
      </c>
      <c r="K20" s="118" t="s">
        <v>194</v>
      </c>
      <c r="L20" s="119"/>
      <c r="M20" s="120"/>
      <c r="N20" s="130">
        <f>IF(OR(K20="N/A",K20="n/a"),J20,IF(J20*K20&gt;J20,J20,J20*K20))</f>
        <v>40</v>
      </c>
      <c r="O20" s="131"/>
      <c r="P20" s="57"/>
    </row>
    <row r="21" spans="1:19" ht="22.5" customHeight="1" x14ac:dyDescent="0.25">
      <c r="A21" s="2" t="s">
        <v>207</v>
      </c>
      <c r="B21" s="8">
        <v>15</v>
      </c>
      <c r="C21" s="6"/>
      <c r="D21" s="63">
        <v>1.82</v>
      </c>
      <c r="E21" s="63"/>
      <c r="F21" s="45">
        <f>IF(B21*D21&gt;B21,B21,B21*D21)</f>
        <v>15</v>
      </c>
      <c r="G21" s="122"/>
      <c r="H21" s="67" t="s">
        <v>4</v>
      </c>
      <c r="I21" s="67"/>
      <c r="J21" s="7">
        <v>27</v>
      </c>
      <c r="K21" s="118" t="s">
        <v>194</v>
      </c>
      <c r="L21" s="119"/>
      <c r="M21" s="120"/>
      <c r="N21" s="130">
        <f>IF(OR(K21="N/A",K21="n/a"),J21,IF(J21*K21&gt;J21,J21,J21*K21))</f>
        <v>27</v>
      </c>
      <c r="O21" s="131"/>
      <c r="P21" s="57"/>
    </row>
    <row r="22" spans="1:19" ht="22.5" customHeight="1" x14ac:dyDescent="0.25">
      <c r="A22" s="2" t="s">
        <v>208</v>
      </c>
      <c r="B22" s="8">
        <v>23</v>
      </c>
      <c r="C22" s="6"/>
      <c r="D22" s="63">
        <v>1.46</v>
      </c>
      <c r="E22" s="63"/>
      <c r="F22" s="45">
        <f t="shared" ref="F22:F24" si="0">IF(B22*D22&gt;B22,B22,B22*D22)</f>
        <v>23</v>
      </c>
      <c r="G22" s="122"/>
      <c r="H22" s="67" t="s">
        <v>5</v>
      </c>
      <c r="I22" s="67"/>
      <c r="J22" s="7">
        <v>31</v>
      </c>
      <c r="K22" s="118" t="s">
        <v>194</v>
      </c>
      <c r="L22" s="119"/>
      <c r="M22" s="120"/>
      <c r="N22" s="130">
        <f t="shared" ref="N22:N24" si="1">IF(OR(K22="N/A",K22="n/a"),J22,IF(J22*K22&gt;J22,J22,J22*K22))</f>
        <v>31</v>
      </c>
      <c r="O22" s="131"/>
      <c r="P22" s="57"/>
      <c r="R22" s="9"/>
    </row>
    <row r="23" spans="1:19" ht="22.5" customHeight="1" x14ac:dyDescent="0.25">
      <c r="A23" s="2" t="s">
        <v>209</v>
      </c>
      <c r="B23" s="8">
        <v>27</v>
      </c>
      <c r="C23" s="6"/>
      <c r="D23" s="63">
        <v>1.38</v>
      </c>
      <c r="E23" s="63"/>
      <c r="F23" s="45">
        <f t="shared" si="0"/>
        <v>27</v>
      </c>
      <c r="G23" s="122"/>
      <c r="H23" s="67" t="s">
        <v>6</v>
      </c>
      <c r="I23" s="67"/>
      <c r="J23" s="7">
        <v>34.75</v>
      </c>
      <c r="K23" s="118" t="s">
        <v>194</v>
      </c>
      <c r="L23" s="119"/>
      <c r="M23" s="120"/>
      <c r="N23" s="130">
        <f t="shared" si="1"/>
        <v>34.75</v>
      </c>
      <c r="O23" s="131"/>
      <c r="P23" s="57"/>
      <c r="R23" s="9"/>
    </row>
    <row r="24" spans="1:19" ht="22.5" customHeight="1" x14ac:dyDescent="0.25">
      <c r="A24" s="2" t="s">
        <v>210</v>
      </c>
      <c r="B24" s="8">
        <v>40</v>
      </c>
      <c r="C24" s="6"/>
      <c r="D24" s="63">
        <v>1.53</v>
      </c>
      <c r="E24" s="63"/>
      <c r="F24" s="45">
        <f t="shared" si="0"/>
        <v>40</v>
      </c>
      <c r="G24" s="122"/>
      <c r="H24" s="67" t="s">
        <v>7</v>
      </c>
      <c r="I24" s="67"/>
      <c r="J24" s="7">
        <v>38.75</v>
      </c>
      <c r="K24" s="118" t="s">
        <v>194</v>
      </c>
      <c r="L24" s="119"/>
      <c r="M24" s="120"/>
      <c r="N24" s="130">
        <f t="shared" si="1"/>
        <v>38.75</v>
      </c>
      <c r="O24" s="131"/>
      <c r="P24" s="57"/>
    </row>
    <row r="25" spans="1:19" ht="4.5" customHeight="1" thickBot="1" x14ac:dyDescent="0.3">
      <c r="A25" s="134"/>
      <c r="B25" s="135"/>
      <c r="C25" s="135"/>
      <c r="D25" s="135"/>
      <c r="E25" s="135"/>
      <c r="F25" s="135"/>
      <c r="G25" s="135"/>
      <c r="H25" s="135"/>
      <c r="I25" s="135"/>
      <c r="J25" s="135"/>
      <c r="K25" s="135"/>
      <c r="L25" s="135"/>
      <c r="M25" s="135"/>
      <c r="N25" s="135"/>
      <c r="O25" s="24"/>
      <c r="P25" s="57"/>
    </row>
    <row r="26" spans="1:19" ht="30" customHeight="1" thickBot="1" x14ac:dyDescent="0.3">
      <c r="A26" s="80" t="s">
        <v>206</v>
      </c>
      <c r="B26" s="81"/>
      <c r="C26" s="81"/>
      <c r="D26" s="81"/>
      <c r="E26" s="81"/>
      <c r="F26" s="82"/>
      <c r="G26" s="151"/>
      <c r="H26" s="136" t="s">
        <v>221</v>
      </c>
      <c r="I26" s="137"/>
      <c r="J26" s="138"/>
      <c r="K26" s="17"/>
      <c r="L26" s="152" t="str">
        <f>IF(Logic!$D$17="Yes",Logic!$G$6, "")</f>
        <v/>
      </c>
      <c r="M26" s="153"/>
      <c r="N26" s="40"/>
      <c r="O26" s="30"/>
      <c r="P26" s="57"/>
      <c r="S26" s="18"/>
    </row>
    <row r="27" spans="1:19" ht="15" customHeight="1" x14ac:dyDescent="0.25">
      <c r="A27" s="94">
        <f>Logic!M7</f>
        <v>1.4000000000000001</v>
      </c>
      <c r="B27" s="94"/>
      <c r="C27" s="94"/>
      <c r="D27" s="94"/>
      <c r="E27" s="94"/>
      <c r="F27" s="94"/>
      <c r="G27" s="151"/>
      <c r="H27" s="139"/>
      <c r="I27" s="140"/>
      <c r="J27" s="141"/>
      <c r="K27" s="133"/>
      <c r="L27" s="47" t="str">
        <f>IF(Logic!$D$17="Yes",Logic!G7,"")</f>
        <v/>
      </c>
      <c r="M27" s="48"/>
      <c r="N27" s="38"/>
      <c r="O27" s="10"/>
      <c r="P27" s="57"/>
    </row>
    <row r="28" spans="1:19" ht="15" customHeight="1" x14ac:dyDescent="0.25">
      <c r="A28" s="94"/>
      <c r="B28" s="94"/>
      <c r="C28" s="94"/>
      <c r="D28" s="94"/>
      <c r="E28" s="94"/>
      <c r="F28" s="94"/>
      <c r="G28" s="151"/>
      <c r="H28" s="139"/>
      <c r="I28" s="140"/>
      <c r="J28" s="141"/>
      <c r="K28" s="133"/>
      <c r="L28" s="25" t="str">
        <f>IF(Logic!$D$17="Yes",Logic!G8,"")</f>
        <v/>
      </c>
      <c r="M28" s="32" t="str">
        <f>IF(Logic!$D$17="Yes",Logic!H8,"")</f>
        <v/>
      </c>
      <c r="N28" s="37" t="str">
        <f>IF(Logic!$C$4&lt;3,Logic!G18,"")</f>
        <v/>
      </c>
      <c r="O28" s="10"/>
      <c r="P28" s="57"/>
    </row>
    <row r="29" spans="1:19" ht="15" customHeight="1" x14ac:dyDescent="0.25">
      <c r="A29" s="95" t="s">
        <v>9</v>
      </c>
      <c r="B29" s="96"/>
      <c r="C29" s="96"/>
      <c r="D29" s="96"/>
      <c r="E29" s="96"/>
      <c r="F29" s="97"/>
      <c r="G29" s="151"/>
      <c r="H29" s="139"/>
      <c r="I29" s="140"/>
      <c r="J29" s="141"/>
      <c r="K29" s="133"/>
      <c r="L29" s="25" t="str">
        <f>IF(Logic!$D$17="Yes",Logic!G9,"")</f>
        <v/>
      </c>
      <c r="M29" s="32" t="str">
        <f>IF(Logic!$D$17="Yes",Logic!H9,"")</f>
        <v/>
      </c>
      <c r="N29" s="37" t="str">
        <f>IF(Logic!$C$4&lt;3,Logic!G19,"")</f>
        <v/>
      </c>
      <c r="O29" s="10"/>
      <c r="P29" s="57"/>
    </row>
    <row r="30" spans="1:19" ht="15" customHeight="1" thickBot="1" x14ac:dyDescent="0.3">
      <c r="A30" s="98"/>
      <c r="B30" s="99"/>
      <c r="C30" s="99"/>
      <c r="D30" s="99"/>
      <c r="E30" s="99"/>
      <c r="F30" s="100"/>
      <c r="G30" s="151"/>
      <c r="H30" s="139"/>
      <c r="I30" s="140"/>
      <c r="J30" s="141"/>
      <c r="K30" s="133"/>
      <c r="L30" s="25" t="str">
        <f>IF(Logic!$D$17="Yes",Logic!G10,"")</f>
        <v/>
      </c>
      <c r="M30" s="32" t="str">
        <f>IF(Logic!$D$17="Yes",Logic!H10,"")</f>
        <v/>
      </c>
      <c r="N30" s="39"/>
      <c r="O30" s="14"/>
      <c r="P30" s="57"/>
    </row>
    <row r="31" spans="1:19" ht="15" customHeight="1" x14ac:dyDescent="0.25">
      <c r="A31" s="145" t="str">
        <f>IF(MIN(F21:F24,N21:N24)&lt;3, "BRIDGE CLOSING RECOMMENDED",IF(A27&gt;=1,"No load posting is recommended", "LOAD POSTING IS RECOMMENDED"))</f>
        <v>No load posting is recommended</v>
      </c>
      <c r="B31" s="146"/>
      <c r="C31" s="146"/>
      <c r="D31" s="146"/>
      <c r="E31" s="146"/>
      <c r="F31" s="147"/>
      <c r="G31" s="151"/>
      <c r="H31" s="139"/>
      <c r="I31" s="140"/>
      <c r="J31" s="141"/>
      <c r="K31" s="133"/>
      <c r="L31" s="25" t="str">
        <f>IF(Logic!$D$17="Yes",Logic!G11,"")</f>
        <v/>
      </c>
      <c r="M31" s="32" t="str">
        <f>IF(Logic!$D$17="Yes",Logic!H11,"")</f>
        <v/>
      </c>
      <c r="N31" s="41"/>
      <c r="O31" s="11"/>
      <c r="P31" s="57"/>
    </row>
    <row r="32" spans="1:19" ht="15" customHeight="1" thickBot="1" x14ac:dyDescent="0.3">
      <c r="A32" s="148"/>
      <c r="B32" s="149"/>
      <c r="C32" s="149"/>
      <c r="D32" s="149"/>
      <c r="E32" s="149"/>
      <c r="F32" s="150"/>
      <c r="G32" s="151"/>
      <c r="H32" s="142"/>
      <c r="I32" s="143"/>
      <c r="J32" s="144"/>
      <c r="K32" s="133"/>
      <c r="L32" s="31" t="str">
        <f>IF(Logic!$D$17="Yes",Logic!G12,"")</f>
        <v/>
      </c>
      <c r="M32" s="33" t="str">
        <f>IF(Logic!$D$17="Yes",Logic!H12,"")</f>
        <v/>
      </c>
      <c r="N32" s="42"/>
      <c r="O32" s="11"/>
      <c r="P32" s="57"/>
    </row>
    <row r="33" spans="1:16" ht="4.5" customHeight="1" x14ac:dyDescent="0.25">
      <c r="A33" s="104"/>
      <c r="B33" s="105"/>
      <c r="C33" s="105"/>
      <c r="D33" s="105"/>
      <c r="E33" s="105"/>
      <c r="F33" s="105"/>
      <c r="G33" s="105"/>
      <c r="H33" s="105"/>
      <c r="I33" s="105"/>
      <c r="J33" s="105"/>
      <c r="K33" s="105"/>
      <c r="L33" s="105"/>
      <c r="M33" s="105"/>
      <c r="N33" s="105"/>
      <c r="O33" s="16"/>
      <c r="P33" s="57"/>
    </row>
    <row r="34" spans="1:16" ht="22.5" customHeight="1" x14ac:dyDescent="0.25">
      <c r="A34" s="70" t="s">
        <v>27</v>
      </c>
      <c r="B34" s="70"/>
      <c r="C34" s="106" t="s">
        <v>238</v>
      </c>
      <c r="D34" s="107"/>
      <c r="E34" s="107"/>
      <c r="F34" s="107"/>
      <c r="G34" s="107"/>
      <c r="H34" s="108"/>
      <c r="I34" s="80" t="s">
        <v>204</v>
      </c>
      <c r="J34" s="81"/>
      <c r="K34" s="81"/>
      <c r="L34" s="82"/>
      <c r="M34" s="101">
        <v>42572</v>
      </c>
      <c r="N34" s="102"/>
      <c r="O34" s="103"/>
      <c r="P34" s="57"/>
    </row>
    <row r="35" spans="1:16" ht="22.5" customHeight="1" x14ac:dyDescent="0.25">
      <c r="A35" s="70" t="s">
        <v>136</v>
      </c>
      <c r="B35" s="70"/>
      <c r="C35" s="70" t="s">
        <v>135</v>
      </c>
      <c r="D35" s="70"/>
      <c r="E35" s="70" t="s">
        <v>26</v>
      </c>
      <c r="F35" s="70"/>
      <c r="G35" s="80" t="s">
        <v>25</v>
      </c>
      <c r="H35" s="81"/>
      <c r="I35" s="81"/>
      <c r="J35" s="81"/>
      <c r="K35" s="81"/>
      <c r="L35" s="81"/>
      <c r="M35" s="81"/>
      <c r="N35" s="81"/>
      <c r="O35" s="82"/>
      <c r="P35" s="57"/>
    </row>
    <row r="36" spans="1:16" ht="22.5" customHeight="1" x14ac:dyDescent="0.25">
      <c r="A36" s="69" t="s">
        <v>236</v>
      </c>
      <c r="B36" s="69"/>
      <c r="C36" s="69">
        <v>72262</v>
      </c>
      <c r="D36" s="69"/>
      <c r="E36" s="69" t="s">
        <v>235</v>
      </c>
      <c r="F36" s="69"/>
      <c r="G36" s="86" t="s">
        <v>237</v>
      </c>
      <c r="H36" s="87"/>
      <c r="I36" s="87"/>
      <c r="J36" s="87"/>
      <c r="K36" s="87"/>
      <c r="L36" s="87"/>
      <c r="M36" s="87"/>
      <c r="N36" s="87"/>
      <c r="O36" s="88"/>
      <c r="P36" s="57"/>
    </row>
    <row r="37" spans="1:16" ht="22.5" customHeight="1" x14ac:dyDescent="0.25">
      <c r="A37" s="92" t="s">
        <v>212</v>
      </c>
      <c r="B37" s="92"/>
      <c r="C37" s="92" t="s">
        <v>135</v>
      </c>
      <c r="D37" s="92"/>
      <c r="E37" s="92" t="s">
        <v>26</v>
      </c>
      <c r="F37" s="92"/>
      <c r="G37" s="80" t="s">
        <v>25</v>
      </c>
      <c r="H37" s="81"/>
      <c r="I37" s="81"/>
      <c r="J37" s="81"/>
      <c r="K37" s="81"/>
      <c r="L37" s="81"/>
      <c r="M37" s="81"/>
      <c r="N37" s="81"/>
      <c r="O37" s="82"/>
      <c r="P37" s="57"/>
    </row>
    <row r="38" spans="1:16" ht="22.5" customHeight="1" x14ac:dyDescent="0.25">
      <c r="A38" s="69" t="s">
        <v>244</v>
      </c>
      <c r="B38" s="69"/>
      <c r="C38" s="69">
        <v>53336</v>
      </c>
      <c r="D38" s="69"/>
      <c r="E38" s="69" t="s">
        <v>235</v>
      </c>
      <c r="F38" s="69"/>
      <c r="G38" s="86" t="s">
        <v>245</v>
      </c>
      <c r="H38" s="87"/>
      <c r="I38" s="87"/>
      <c r="J38" s="87"/>
      <c r="K38" s="87"/>
      <c r="L38" s="87"/>
      <c r="M38" s="87"/>
      <c r="N38" s="87"/>
      <c r="O38" s="88"/>
      <c r="P38" s="57"/>
    </row>
    <row r="39" spans="1:16" x14ac:dyDescent="0.25">
      <c r="M39" s="132" t="s">
        <v>234</v>
      </c>
      <c r="N39" s="132"/>
      <c r="O39" s="132"/>
    </row>
  </sheetData>
  <protectedRanges>
    <protectedRange algorithmName="SHA-512" hashValue="uMBuEftMXhDkdXdIGI5sI+oYbaZVWtPttl58XeuJD6fSyO7kHqjRWQjNs8lGKoB7RoJLZwWbwV/szwqMtgooKQ==" saltValue="Gg/X6PB22NDu7jtZ5j6qQw==" spinCount="100000" sqref="H26 A26:F27 L26 A31 A29:F30 G27:G30 H28:H30 B31:H32 I27:O32" name="Range1"/>
  </protectedRanges>
  <mergeCells count="97">
    <mergeCell ref="M39:O39"/>
    <mergeCell ref="D11:O11"/>
    <mergeCell ref="D12:O12"/>
    <mergeCell ref="D13:O13"/>
    <mergeCell ref="D14:O14"/>
    <mergeCell ref="A15:O15"/>
    <mergeCell ref="K24:M24"/>
    <mergeCell ref="N23:O23"/>
    <mergeCell ref="N24:O24"/>
    <mergeCell ref="K27:K32"/>
    <mergeCell ref="A25:N25"/>
    <mergeCell ref="H26:J32"/>
    <mergeCell ref="A26:F26"/>
    <mergeCell ref="A31:F32"/>
    <mergeCell ref="G26:G32"/>
    <mergeCell ref="L26:M26"/>
    <mergeCell ref="I6:O6"/>
    <mergeCell ref="I7:O7"/>
    <mergeCell ref="C8:O8"/>
    <mergeCell ref="D10:O10"/>
    <mergeCell ref="K23:M23"/>
    <mergeCell ref="G17:G24"/>
    <mergeCell ref="K20:M20"/>
    <mergeCell ref="K19:M19"/>
    <mergeCell ref="K18:M18"/>
    <mergeCell ref="K21:M21"/>
    <mergeCell ref="K22:M22"/>
    <mergeCell ref="H17:O17"/>
    <mergeCell ref="N18:O19"/>
    <mergeCell ref="N20:O20"/>
    <mergeCell ref="N21:O21"/>
    <mergeCell ref="N22:O22"/>
    <mergeCell ref="G36:O36"/>
    <mergeCell ref="G37:O37"/>
    <mergeCell ref="A27:F28"/>
    <mergeCell ref="A29:F30"/>
    <mergeCell ref="A34:B34"/>
    <mergeCell ref="E35:F35"/>
    <mergeCell ref="M34:O34"/>
    <mergeCell ref="A33:N33"/>
    <mergeCell ref="A35:B35"/>
    <mergeCell ref="C35:D35"/>
    <mergeCell ref="C34:H34"/>
    <mergeCell ref="I34:L34"/>
    <mergeCell ref="G35:O35"/>
    <mergeCell ref="E38:F38"/>
    <mergeCell ref="E36:F36"/>
    <mergeCell ref="A36:B36"/>
    <mergeCell ref="A38:B38"/>
    <mergeCell ref="C36:D36"/>
    <mergeCell ref="C38:D38"/>
    <mergeCell ref="A37:B37"/>
    <mergeCell ref="C37:D37"/>
    <mergeCell ref="E37:F37"/>
    <mergeCell ref="G38:O38"/>
    <mergeCell ref="A6:B6"/>
    <mergeCell ref="A7:B7"/>
    <mergeCell ref="C6:E6"/>
    <mergeCell ref="C7:E7"/>
    <mergeCell ref="H18:I19"/>
    <mergeCell ref="F7:H7"/>
    <mergeCell ref="F6:H6"/>
    <mergeCell ref="C18:E18"/>
    <mergeCell ref="F18:F19"/>
    <mergeCell ref="D19:E19"/>
    <mergeCell ref="A18:A19"/>
    <mergeCell ref="A17:F17"/>
    <mergeCell ref="A13:C13"/>
    <mergeCell ref="H20:I20"/>
    <mergeCell ref="H21:I21"/>
    <mergeCell ref="A1:O1"/>
    <mergeCell ref="A2:O2"/>
    <mergeCell ref="A3:O3"/>
    <mergeCell ref="I4:O4"/>
    <mergeCell ref="I5:O5"/>
    <mergeCell ref="D24:E24"/>
    <mergeCell ref="D21:E21"/>
    <mergeCell ref="A5:C5"/>
    <mergeCell ref="D5:H5"/>
    <mergeCell ref="A4:C4"/>
    <mergeCell ref="D4:H4"/>
    <mergeCell ref="P1:P38"/>
    <mergeCell ref="A14:C14"/>
    <mergeCell ref="A8:B8"/>
    <mergeCell ref="A9:C9"/>
    <mergeCell ref="J18:J19"/>
    <mergeCell ref="A10:C10"/>
    <mergeCell ref="A11:C11"/>
    <mergeCell ref="D20:E20"/>
    <mergeCell ref="D22:E22"/>
    <mergeCell ref="D23:E23"/>
    <mergeCell ref="A12:C12"/>
    <mergeCell ref="B18:B19"/>
    <mergeCell ref="A16:O16"/>
    <mergeCell ref="H22:I22"/>
    <mergeCell ref="H23:I23"/>
    <mergeCell ref="H24:I24"/>
  </mergeCells>
  <hyperlinks>
    <hyperlink ref="G38" r:id="rId1"/>
  </hyperlinks>
  <pageMargins left="0.66" right="0.55000000000000004" top="0.75" bottom="0.75" header="0.3" footer="0.3"/>
  <pageSetup scale="72" orientation="portrait" r:id="rId2"/>
  <drawing r:id="rId3"/>
  <extLst>
    <ext xmlns:x14="http://schemas.microsoft.com/office/spreadsheetml/2009/9/main" uri="{78C0D931-6437-407d-A8EE-F0AAD7539E65}">
      <x14:conditionalFormattings>
        <x14:conditionalFormatting xmlns:xm="http://schemas.microsoft.com/office/excel/2006/main">
          <x14:cfRule type="expression" priority="3" id="{53AF7862-FA6D-4681-83A5-155DA7ADDADA}">
            <xm:f>Logic!$D$17="Close"</xm:f>
            <x14:dxf>
              <border>
                <left/>
                <right/>
                <top/>
                <bottom/>
                <vertical/>
                <horizontal/>
              </border>
            </x14:dxf>
          </x14:cfRule>
          <xm:sqref>L26:M26 L27:L30 L31:M32</xm:sqref>
        </x14:conditionalFormatting>
        <x14:conditionalFormatting xmlns:xm="http://schemas.microsoft.com/office/excel/2006/main">
          <x14:cfRule type="expression" priority="2" id="{8A53EF19-45AD-4128-A94D-2568940D84E0}">
            <xm:f>Logic!$D$17="Yes"</xm:f>
            <x14:dxf>
              <border>
                <right/>
                <top/>
                <bottom/>
                <vertical/>
                <horizontal/>
              </border>
            </x14:dxf>
          </x14:cfRule>
          <xm:sqref>N27:N30</xm:sqref>
        </x14:conditionalFormatting>
        <x14:conditionalFormatting xmlns:xm="http://schemas.microsoft.com/office/excel/2006/main">
          <x14:cfRule type="expression" priority="1" id="{47BD15AF-60A0-4499-A19F-7A61A4EF5D03}">
            <xm:f>Logic!$D$17="No"</xm:f>
            <x14:dxf>
              <border>
                <left/>
                <right/>
                <top/>
                <bottom/>
                <vertical/>
                <horizontal/>
              </border>
            </x14:dxf>
          </x14:cfRule>
          <xm:sqref>L26:N32</xm:sqref>
        </x14:conditionalFormatting>
      </x14:conditionalFormattings>
    </ext>
    <ext xmlns:x14="http://schemas.microsoft.com/office/spreadsheetml/2009/9/main" uri="{CCE6A557-97BC-4b89-ADB6-D9C93CAAB3DF}">
      <x14:dataValidations xmlns:xm="http://schemas.microsoft.com/office/excel/2006/main" count="5">
        <x14:dataValidation type="list" allowBlank="1" showInputMessage="1" showErrorMessage="1">
          <x14:formula1>
            <xm:f>List!$G$3:$G$10</xm:f>
          </x14:formula1>
          <xm:sqref>D10</xm:sqref>
        </x14:dataValidation>
        <x14:dataValidation type="list" allowBlank="1" showInputMessage="1" showErrorMessage="1">
          <x14:formula1>
            <xm:f>List!$M$3:$M$7</xm:f>
          </x14:formula1>
          <xm:sqref>D12</xm:sqref>
        </x14:dataValidation>
        <x14:dataValidation type="list" allowBlank="1" showInputMessage="1" showErrorMessage="1">
          <x14:formula1>
            <xm:f>List!$P$3:$P$19</xm:f>
          </x14:formula1>
          <xm:sqref>D13</xm:sqref>
        </x14:dataValidation>
        <x14:dataValidation type="list" allowBlank="1" showInputMessage="1" showErrorMessage="1">
          <x14:formula1>
            <xm:f>List!$V$3:$V$14</xm:f>
          </x14:formula1>
          <xm:sqref>D14</xm:sqref>
        </x14:dataValidation>
        <x14:dataValidation type="list" allowBlank="1" showInputMessage="1" showErrorMessage="1">
          <x14:formula1>
            <xm:f>List!$J$3:$J$14</xm:f>
          </x14:formula1>
          <xm:sqref>D11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91"/>
  <sheetViews>
    <sheetView topLeftCell="S1" zoomScaleNormal="100" workbookViewId="0">
      <selection activeCell="Y2" sqref="Y2:AA13"/>
    </sheetView>
  </sheetViews>
  <sheetFormatPr defaultRowHeight="15" x14ac:dyDescent="0.25"/>
  <cols>
    <col min="1" max="1" width="15.140625" bestFit="1" customWidth="1"/>
    <col min="2" max="2" width="11.7109375" customWidth="1"/>
    <col min="7" max="7" width="45.7109375" customWidth="1"/>
    <col min="10" max="10" width="60" customWidth="1"/>
    <col min="13" max="13" width="62" customWidth="1"/>
    <col min="16" max="16" width="79.7109375" customWidth="1"/>
    <col min="18" max="18" width="16.28515625" customWidth="1"/>
    <col min="22" max="22" width="49.42578125" customWidth="1"/>
    <col min="25" max="25" width="9.7109375" customWidth="1"/>
    <col min="26" max="26" width="10" bestFit="1" customWidth="1"/>
    <col min="27" max="27" width="10" customWidth="1"/>
  </cols>
  <sheetData>
    <row r="2" spans="1:22" x14ac:dyDescent="0.25">
      <c r="G2" s="5" t="s">
        <v>183</v>
      </c>
      <c r="J2" s="5" t="s">
        <v>184</v>
      </c>
      <c r="M2" s="5" t="s">
        <v>185</v>
      </c>
      <c r="P2" s="5" t="s">
        <v>186</v>
      </c>
      <c r="V2" s="5" t="s">
        <v>187</v>
      </c>
    </row>
    <row r="3" spans="1:22" ht="14.25" customHeight="1" x14ac:dyDescent="0.25">
      <c r="A3" s="1" t="s">
        <v>28</v>
      </c>
      <c r="B3" s="1" t="s">
        <v>29</v>
      </c>
      <c r="C3" s="1" t="s">
        <v>30</v>
      </c>
      <c r="D3" s="1" t="s">
        <v>31</v>
      </c>
      <c r="G3" s="3" t="s">
        <v>138</v>
      </c>
      <c r="J3" s="3" t="s">
        <v>146</v>
      </c>
      <c r="M3" s="3" t="s">
        <v>149</v>
      </c>
      <c r="P3" s="3" t="s">
        <v>154</v>
      </c>
      <c r="R3" t="s">
        <v>8</v>
      </c>
      <c r="V3" s="3" t="s">
        <v>171</v>
      </c>
    </row>
    <row r="4" spans="1:22" ht="14.25" customHeight="1" x14ac:dyDescent="0.25">
      <c r="A4" s="1">
        <v>1</v>
      </c>
      <c r="B4" t="s">
        <v>32</v>
      </c>
      <c r="C4" t="s">
        <v>47</v>
      </c>
      <c r="D4">
        <v>9</v>
      </c>
      <c r="G4" s="3" t="s">
        <v>139</v>
      </c>
      <c r="J4" s="3" t="s">
        <v>147</v>
      </c>
      <c r="M4" s="3" t="s">
        <v>150</v>
      </c>
      <c r="P4" s="3" t="s">
        <v>155</v>
      </c>
      <c r="R4" t="s">
        <v>8</v>
      </c>
      <c r="V4" s="3" t="s">
        <v>172</v>
      </c>
    </row>
    <row r="5" spans="1:22" ht="14.25" customHeight="1" x14ac:dyDescent="0.25">
      <c r="A5" s="1">
        <v>2</v>
      </c>
      <c r="B5" t="s">
        <v>33</v>
      </c>
      <c r="C5" t="s">
        <v>48</v>
      </c>
      <c r="D5">
        <v>1</v>
      </c>
      <c r="G5" s="3" t="s">
        <v>140</v>
      </c>
      <c r="J5" s="3" t="s">
        <v>188</v>
      </c>
      <c r="M5" s="3" t="s">
        <v>151</v>
      </c>
      <c r="P5" s="3" t="s">
        <v>156</v>
      </c>
      <c r="R5" t="s">
        <v>8</v>
      </c>
      <c r="V5" s="3" t="s">
        <v>173</v>
      </c>
    </row>
    <row r="6" spans="1:22" ht="14.25" customHeight="1" x14ac:dyDescent="0.25">
      <c r="A6" s="1">
        <v>3</v>
      </c>
      <c r="B6" t="s">
        <v>34</v>
      </c>
      <c r="C6" t="s">
        <v>49</v>
      </c>
      <c r="D6">
        <v>3</v>
      </c>
      <c r="G6" s="3" t="s">
        <v>141</v>
      </c>
      <c r="J6" s="3" t="s">
        <v>196</v>
      </c>
      <c r="M6" s="3" t="s">
        <v>152</v>
      </c>
      <c r="P6" s="3" t="s">
        <v>157</v>
      </c>
      <c r="R6" t="s">
        <v>193</v>
      </c>
      <c r="V6" s="3" t="s">
        <v>174</v>
      </c>
    </row>
    <row r="7" spans="1:22" ht="14.25" customHeight="1" x14ac:dyDescent="0.25">
      <c r="A7" s="1">
        <v>4</v>
      </c>
      <c r="B7" t="s">
        <v>40</v>
      </c>
      <c r="C7" t="s">
        <v>50</v>
      </c>
      <c r="D7">
        <v>4</v>
      </c>
      <c r="G7" s="4" t="s">
        <v>142</v>
      </c>
      <c r="J7" s="3" t="s">
        <v>197</v>
      </c>
      <c r="M7" s="3" t="s">
        <v>153</v>
      </c>
      <c r="P7" s="4" t="s">
        <v>158</v>
      </c>
      <c r="R7" t="s">
        <v>194</v>
      </c>
      <c r="V7" s="3" t="s">
        <v>175</v>
      </c>
    </row>
    <row r="8" spans="1:22" ht="14.25" customHeight="1" x14ac:dyDescent="0.25">
      <c r="A8" s="1">
        <v>5</v>
      </c>
      <c r="B8" t="s">
        <v>35</v>
      </c>
      <c r="C8" t="s">
        <v>51</v>
      </c>
      <c r="D8">
        <v>10</v>
      </c>
      <c r="G8" s="4" t="s">
        <v>143</v>
      </c>
      <c r="J8" s="3" t="s">
        <v>198</v>
      </c>
      <c r="P8" s="4" t="s">
        <v>159</v>
      </c>
      <c r="R8" t="s">
        <v>8</v>
      </c>
      <c r="V8" s="3" t="s">
        <v>176</v>
      </c>
    </row>
    <row r="9" spans="1:22" ht="14.25" customHeight="1" x14ac:dyDescent="0.25">
      <c r="A9" s="1">
        <v>6</v>
      </c>
      <c r="B9" t="s">
        <v>36</v>
      </c>
      <c r="C9" t="s">
        <v>52</v>
      </c>
      <c r="D9">
        <v>7</v>
      </c>
      <c r="G9" s="4" t="s">
        <v>144</v>
      </c>
      <c r="J9" s="4" t="s">
        <v>199</v>
      </c>
      <c r="P9" s="4" t="s">
        <v>160</v>
      </c>
      <c r="R9" t="s">
        <v>194</v>
      </c>
      <c r="V9" s="3" t="s">
        <v>177</v>
      </c>
    </row>
    <row r="10" spans="1:22" ht="14.25" customHeight="1" x14ac:dyDescent="0.25">
      <c r="A10" s="1">
        <v>7</v>
      </c>
      <c r="B10" t="s">
        <v>37</v>
      </c>
      <c r="C10" t="s">
        <v>53</v>
      </c>
      <c r="D10">
        <v>11</v>
      </c>
      <c r="G10" s="4" t="s">
        <v>145</v>
      </c>
      <c r="J10" s="4" t="s">
        <v>200</v>
      </c>
      <c r="P10" s="4" t="s">
        <v>161</v>
      </c>
      <c r="R10" t="s">
        <v>8</v>
      </c>
      <c r="V10" s="3" t="s">
        <v>178</v>
      </c>
    </row>
    <row r="11" spans="1:22" ht="15" customHeight="1" x14ac:dyDescent="0.25">
      <c r="A11" s="1">
        <v>8</v>
      </c>
      <c r="B11" t="s">
        <v>38</v>
      </c>
      <c r="C11" t="s">
        <v>54</v>
      </c>
      <c r="D11">
        <v>9</v>
      </c>
      <c r="J11" s="4" t="s">
        <v>201</v>
      </c>
      <c r="P11" s="3" t="s">
        <v>162</v>
      </c>
      <c r="R11" t="s">
        <v>194</v>
      </c>
      <c r="V11" s="3" t="s">
        <v>179</v>
      </c>
    </row>
    <row r="12" spans="1:22" ht="15" customHeight="1" x14ac:dyDescent="0.25">
      <c r="A12" s="1">
        <v>9</v>
      </c>
      <c r="B12" t="s">
        <v>39</v>
      </c>
      <c r="C12" t="s">
        <v>55</v>
      </c>
      <c r="D12">
        <v>8</v>
      </c>
      <c r="J12" s="4" t="s">
        <v>202</v>
      </c>
      <c r="P12" s="3" t="s">
        <v>163</v>
      </c>
      <c r="R12" t="s">
        <v>194</v>
      </c>
      <c r="V12" s="3" t="s">
        <v>180</v>
      </c>
    </row>
    <row r="13" spans="1:22" ht="15" customHeight="1" x14ac:dyDescent="0.25">
      <c r="A13" s="1">
        <v>10</v>
      </c>
      <c r="B13" t="s">
        <v>41</v>
      </c>
      <c r="C13" t="s">
        <v>56</v>
      </c>
      <c r="D13">
        <v>11</v>
      </c>
      <c r="J13" s="3" t="s">
        <v>203</v>
      </c>
      <c r="P13" s="3" t="s">
        <v>164</v>
      </c>
      <c r="R13" t="s">
        <v>194</v>
      </c>
      <c r="V13" s="3" t="s">
        <v>181</v>
      </c>
    </row>
    <row r="14" spans="1:22" ht="15" customHeight="1" x14ac:dyDescent="0.25">
      <c r="A14" s="1">
        <v>11</v>
      </c>
      <c r="B14" t="s">
        <v>42</v>
      </c>
      <c r="C14" t="s">
        <v>57</v>
      </c>
      <c r="D14">
        <v>7</v>
      </c>
      <c r="J14" s="3" t="s">
        <v>148</v>
      </c>
      <c r="P14" s="3" t="s">
        <v>165</v>
      </c>
      <c r="R14" t="s">
        <v>194</v>
      </c>
      <c r="V14" s="3" t="s">
        <v>182</v>
      </c>
    </row>
    <row r="15" spans="1:22" ht="15" customHeight="1" x14ac:dyDescent="0.25">
      <c r="A15" s="1">
        <v>12</v>
      </c>
      <c r="B15" t="s">
        <v>43</v>
      </c>
      <c r="C15" t="s">
        <v>58</v>
      </c>
      <c r="D15">
        <v>7</v>
      </c>
      <c r="P15" s="3" t="s">
        <v>166</v>
      </c>
      <c r="R15" t="s">
        <v>194</v>
      </c>
    </row>
    <row r="16" spans="1:22" ht="15" customHeight="1" x14ac:dyDescent="0.25">
      <c r="A16" s="1">
        <v>13</v>
      </c>
      <c r="B16" t="s">
        <v>44</v>
      </c>
      <c r="C16" t="s">
        <v>59</v>
      </c>
      <c r="D16">
        <v>8</v>
      </c>
      <c r="P16" s="3" t="s">
        <v>167</v>
      </c>
      <c r="R16" t="s">
        <v>8</v>
      </c>
    </row>
    <row r="17" spans="1:18" ht="15" customHeight="1" x14ac:dyDescent="0.25">
      <c r="A17" s="1">
        <v>14</v>
      </c>
      <c r="B17" t="s">
        <v>45</v>
      </c>
      <c r="C17" t="s">
        <v>60</v>
      </c>
      <c r="D17">
        <v>8</v>
      </c>
      <c r="P17" s="3" t="s">
        <v>168</v>
      </c>
      <c r="R17" t="s">
        <v>194</v>
      </c>
    </row>
    <row r="18" spans="1:18" ht="15" customHeight="1" x14ac:dyDescent="0.25">
      <c r="A18" s="1">
        <v>15</v>
      </c>
      <c r="B18" t="s">
        <v>46</v>
      </c>
      <c r="C18" t="s">
        <v>61</v>
      </c>
      <c r="D18">
        <v>11</v>
      </c>
      <c r="P18" s="3" t="s">
        <v>169</v>
      </c>
      <c r="R18" t="s">
        <v>193</v>
      </c>
    </row>
    <row r="19" spans="1:18" ht="15" customHeight="1" x14ac:dyDescent="0.25">
      <c r="A19" s="1">
        <v>16</v>
      </c>
      <c r="C19" t="s">
        <v>62</v>
      </c>
      <c r="D19">
        <v>5</v>
      </c>
      <c r="P19" s="3" t="s">
        <v>170</v>
      </c>
      <c r="R19" t="s">
        <v>194</v>
      </c>
    </row>
    <row r="20" spans="1:18" x14ac:dyDescent="0.25">
      <c r="A20" s="1">
        <v>17</v>
      </c>
      <c r="C20" t="s">
        <v>63</v>
      </c>
      <c r="D20">
        <v>3</v>
      </c>
    </row>
    <row r="21" spans="1:18" x14ac:dyDescent="0.25">
      <c r="A21" s="1">
        <v>18</v>
      </c>
      <c r="C21" t="s">
        <v>64</v>
      </c>
      <c r="D21">
        <v>12</v>
      </c>
    </row>
    <row r="22" spans="1:18" x14ac:dyDescent="0.25">
      <c r="A22" s="1">
        <v>19</v>
      </c>
      <c r="C22" t="s">
        <v>65</v>
      </c>
      <c r="D22">
        <v>7</v>
      </c>
    </row>
    <row r="23" spans="1:18" x14ac:dyDescent="0.25">
      <c r="A23" s="1">
        <v>20</v>
      </c>
      <c r="C23" t="s">
        <v>66</v>
      </c>
      <c r="D23">
        <v>1</v>
      </c>
    </row>
    <row r="24" spans="1:18" x14ac:dyDescent="0.25">
      <c r="A24" s="1">
        <v>21</v>
      </c>
      <c r="C24" t="s">
        <v>67</v>
      </c>
      <c r="D24">
        <v>6</v>
      </c>
    </row>
    <row r="25" spans="1:18" x14ac:dyDescent="0.25">
      <c r="A25" s="1">
        <v>22</v>
      </c>
      <c r="C25" t="s">
        <v>68</v>
      </c>
      <c r="D25">
        <v>3</v>
      </c>
    </row>
    <row r="26" spans="1:18" x14ac:dyDescent="0.25">
      <c r="A26" s="1">
        <v>23</v>
      </c>
      <c r="C26" t="s">
        <v>69</v>
      </c>
      <c r="D26">
        <v>5</v>
      </c>
    </row>
    <row r="27" spans="1:18" x14ac:dyDescent="0.25">
      <c r="A27" s="1">
        <v>24</v>
      </c>
      <c r="C27" t="s">
        <v>70</v>
      </c>
      <c r="D27">
        <v>6</v>
      </c>
    </row>
    <row r="28" spans="1:18" x14ac:dyDescent="0.25">
      <c r="A28" s="1">
        <v>25</v>
      </c>
      <c r="C28" t="s">
        <v>71</v>
      </c>
      <c r="D28">
        <v>6</v>
      </c>
    </row>
    <row r="29" spans="1:18" x14ac:dyDescent="0.25">
      <c r="A29" s="1">
        <v>26</v>
      </c>
      <c r="C29" t="s">
        <v>72</v>
      </c>
      <c r="D29">
        <v>2</v>
      </c>
    </row>
    <row r="30" spans="1:18" x14ac:dyDescent="0.25">
      <c r="A30" s="1">
        <v>27</v>
      </c>
      <c r="C30" t="s">
        <v>73</v>
      </c>
      <c r="D30">
        <v>10</v>
      </c>
    </row>
    <row r="31" spans="1:18" x14ac:dyDescent="0.25">
      <c r="A31" s="1">
        <v>28</v>
      </c>
      <c r="C31" t="s">
        <v>74</v>
      </c>
      <c r="D31">
        <v>12</v>
      </c>
    </row>
    <row r="32" spans="1:18" x14ac:dyDescent="0.25">
      <c r="A32" s="1">
        <v>29</v>
      </c>
      <c r="C32" t="s">
        <v>75</v>
      </c>
      <c r="D32">
        <v>8</v>
      </c>
    </row>
    <row r="33" spans="1:4" x14ac:dyDescent="0.25">
      <c r="A33" s="1">
        <v>30</v>
      </c>
      <c r="C33" t="s">
        <v>76</v>
      </c>
      <c r="D33">
        <v>5</v>
      </c>
    </row>
    <row r="34" spans="1:4" x14ac:dyDescent="0.25">
      <c r="A34" s="1">
        <v>31</v>
      </c>
      <c r="C34" t="s">
        <v>77</v>
      </c>
      <c r="D34">
        <v>8</v>
      </c>
    </row>
    <row r="35" spans="1:4" x14ac:dyDescent="0.25">
      <c r="A35" s="1">
        <v>32</v>
      </c>
      <c r="C35" t="s">
        <v>78</v>
      </c>
      <c r="D35">
        <v>1</v>
      </c>
    </row>
    <row r="36" spans="1:4" x14ac:dyDescent="0.25">
      <c r="A36" s="1">
        <v>33</v>
      </c>
      <c r="C36" t="s">
        <v>79</v>
      </c>
      <c r="D36">
        <v>1</v>
      </c>
    </row>
    <row r="37" spans="1:4" x14ac:dyDescent="0.25">
      <c r="A37" s="1">
        <v>34</v>
      </c>
      <c r="C37" t="s">
        <v>80</v>
      </c>
      <c r="D37">
        <v>11</v>
      </c>
    </row>
    <row r="38" spans="1:4" x14ac:dyDescent="0.25">
      <c r="A38" s="1">
        <v>35</v>
      </c>
      <c r="C38" t="s">
        <v>81</v>
      </c>
      <c r="D38">
        <v>2</v>
      </c>
    </row>
    <row r="39" spans="1:4" x14ac:dyDescent="0.25">
      <c r="A39" s="1">
        <v>36</v>
      </c>
      <c r="C39" t="s">
        <v>82</v>
      </c>
      <c r="D39">
        <v>9</v>
      </c>
    </row>
    <row r="40" spans="1:4" x14ac:dyDescent="0.25">
      <c r="A40" s="1">
        <v>37</v>
      </c>
      <c r="C40" t="s">
        <v>83</v>
      </c>
      <c r="D40">
        <v>10</v>
      </c>
    </row>
    <row r="41" spans="1:4" x14ac:dyDescent="0.25">
      <c r="A41" s="1">
        <v>38</v>
      </c>
      <c r="C41" t="s">
        <v>84</v>
      </c>
      <c r="D41">
        <v>11</v>
      </c>
    </row>
    <row r="42" spans="1:4" x14ac:dyDescent="0.25">
      <c r="A42" s="1">
        <v>39</v>
      </c>
      <c r="C42" t="s">
        <v>85</v>
      </c>
      <c r="D42">
        <v>3</v>
      </c>
    </row>
    <row r="43" spans="1:4" x14ac:dyDescent="0.25">
      <c r="A43" s="1">
        <v>40</v>
      </c>
      <c r="C43" t="s">
        <v>86</v>
      </c>
      <c r="D43">
        <v>9</v>
      </c>
    </row>
    <row r="44" spans="1:4" x14ac:dyDescent="0.25">
      <c r="A44" s="1">
        <v>41</v>
      </c>
      <c r="C44" t="s">
        <v>87</v>
      </c>
      <c r="D44">
        <v>11</v>
      </c>
    </row>
    <row r="45" spans="1:4" x14ac:dyDescent="0.25">
      <c r="A45" s="1">
        <v>42</v>
      </c>
      <c r="C45" t="s">
        <v>88</v>
      </c>
      <c r="D45">
        <v>5</v>
      </c>
    </row>
    <row r="46" spans="1:4" x14ac:dyDescent="0.25">
      <c r="A46" s="1">
        <v>43</v>
      </c>
      <c r="C46" t="s">
        <v>89</v>
      </c>
      <c r="D46">
        <v>12</v>
      </c>
    </row>
    <row r="47" spans="1:4" x14ac:dyDescent="0.25">
      <c r="A47" s="1">
        <v>44</v>
      </c>
      <c r="C47" t="s">
        <v>90</v>
      </c>
      <c r="D47">
        <v>9</v>
      </c>
    </row>
    <row r="48" spans="1:4" x14ac:dyDescent="0.25">
      <c r="A48" s="1">
        <v>45</v>
      </c>
      <c r="C48" t="s">
        <v>91</v>
      </c>
      <c r="D48">
        <v>5</v>
      </c>
    </row>
    <row r="49" spans="1:4" x14ac:dyDescent="0.25">
      <c r="A49" s="1">
        <v>46</v>
      </c>
      <c r="C49" t="s">
        <v>92</v>
      </c>
      <c r="D49">
        <v>7</v>
      </c>
    </row>
    <row r="50" spans="1:4" x14ac:dyDescent="0.25">
      <c r="A50" s="1">
        <v>47</v>
      </c>
      <c r="C50" t="s">
        <v>93</v>
      </c>
      <c r="D50">
        <v>3</v>
      </c>
    </row>
    <row r="51" spans="1:4" x14ac:dyDescent="0.25">
      <c r="A51" s="1">
        <v>48</v>
      </c>
      <c r="C51" t="s">
        <v>94</v>
      </c>
      <c r="D51">
        <v>2</v>
      </c>
    </row>
    <row r="52" spans="1:4" x14ac:dyDescent="0.25">
      <c r="A52" s="1">
        <v>49</v>
      </c>
      <c r="C52" t="s">
        <v>95</v>
      </c>
      <c r="D52">
        <v>6</v>
      </c>
    </row>
    <row r="53" spans="1:4" x14ac:dyDescent="0.25">
      <c r="A53" s="1">
        <v>50</v>
      </c>
      <c r="C53" t="s">
        <v>96</v>
      </c>
      <c r="D53">
        <v>4</v>
      </c>
    </row>
    <row r="54" spans="1:4" x14ac:dyDescent="0.25">
      <c r="A54" s="1">
        <v>51</v>
      </c>
      <c r="C54" t="s">
        <v>97</v>
      </c>
      <c r="D54">
        <v>6</v>
      </c>
    </row>
    <row r="55" spans="1:4" x14ac:dyDescent="0.25">
      <c r="A55" s="1">
        <v>52</v>
      </c>
      <c r="C55" t="s">
        <v>98</v>
      </c>
      <c r="D55">
        <v>3</v>
      </c>
    </row>
    <row r="56" spans="1:4" x14ac:dyDescent="0.25">
      <c r="A56" s="1">
        <v>53</v>
      </c>
      <c r="C56" t="s">
        <v>99</v>
      </c>
      <c r="D56">
        <v>10</v>
      </c>
    </row>
    <row r="57" spans="1:4" x14ac:dyDescent="0.25">
      <c r="A57" s="1">
        <v>54</v>
      </c>
      <c r="C57" t="s">
        <v>100</v>
      </c>
      <c r="D57">
        <v>7</v>
      </c>
    </row>
    <row r="58" spans="1:4" x14ac:dyDescent="0.25">
      <c r="A58" s="1">
        <v>55</v>
      </c>
      <c r="C58" t="s">
        <v>101</v>
      </c>
      <c r="D58">
        <v>7</v>
      </c>
    </row>
    <row r="59" spans="1:4" x14ac:dyDescent="0.25">
      <c r="A59" s="1">
        <v>56</v>
      </c>
      <c r="C59" t="s">
        <v>102</v>
      </c>
      <c r="D59">
        <v>10</v>
      </c>
    </row>
    <row r="60" spans="1:4" x14ac:dyDescent="0.25">
      <c r="A60" s="1">
        <v>57</v>
      </c>
      <c r="C60" t="s">
        <v>103</v>
      </c>
      <c r="D60">
        <v>7</v>
      </c>
    </row>
    <row r="61" spans="1:4" x14ac:dyDescent="0.25">
      <c r="A61" s="1">
        <v>58</v>
      </c>
      <c r="C61" t="s">
        <v>104</v>
      </c>
      <c r="D61">
        <v>10</v>
      </c>
    </row>
    <row r="62" spans="1:4" x14ac:dyDescent="0.25">
      <c r="A62" s="1">
        <v>59</v>
      </c>
      <c r="C62" t="s">
        <v>105</v>
      </c>
      <c r="D62">
        <v>6</v>
      </c>
    </row>
    <row r="63" spans="1:4" x14ac:dyDescent="0.25">
      <c r="A63" s="1">
        <v>60</v>
      </c>
      <c r="C63" t="s">
        <v>106</v>
      </c>
      <c r="D63">
        <v>5</v>
      </c>
    </row>
    <row r="64" spans="1:4" x14ac:dyDescent="0.25">
      <c r="A64" s="1">
        <v>61</v>
      </c>
      <c r="C64" t="s">
        <v>107</v>
      </c>
      <c r="D64">
        <v>10</v>
      </c>
    </row>
    <row r="65" spans="1:4" x14ac:dyDescent="0.25">
      <c r="A65" s="1">
        <v>62</v>
      </c>
      <c r="C65" t="s">
        <v>108</v>
      </c>
      <c r="D65">
        <v>2</v>
      </c>
    </row>
    <row r="66" spans="1:4" x14ac:dyDescent="0.25">
      <c r="A66" s="1">
        <v>63</v>
      </c>
      <c r="C66" t="s">
        <v>109</v>
      </c>
      <c r="D66">
        <v>1</v>
      </c>
    </row>
    <row r="67" spans="1:4" x14ac:dyDescent="0.25">
      <c r="A67" s="1">
        <v>64</v>
      </c>
      <c r="C67" t="s">
        <v>110</v>
      </c>
      <c r="D67">
        <v>5</v>
      </c>
    </row>
    <row r="68" spans="1:4" x14ac:dyDescent="0.25">
      <c r="A68" s="1">
        <v>65</v>
      </c>
      <c r="C68" t="s">
        <v>111</v>
      </c>
      <c r="D68">
        <v>6</v>
      </c>
    </row>
    <row r="69" spans="1:4" x14ac:dyDescent="0.25">
      <c r="A69" s="1">
        <v>66</v>
      </c>
      <c r="C69" t="s">
        <v>112</v>
      </c>
      <c r="D69">
        <v>9</v>
      </c>
    </row>
    <row r="70" spans="1:4" x14ac:dyDescent="0.25">
      <c r="A70" s="1">
        <v>67</v>
      </c>
      <c r="C70" t="s">
        <v>113</v>
      </c>
      <c r="D70">
        <v>4</v>
      </c>
    </row>
    <row r="71" spans="1:4" x14ac:dyDescent="0.25">
      <c r="A71" s="1">
        <v>68</v>
      </c>
      <c r="C71" t="s">
        <v>114</v>
      </c>
      <c r="D71">
        <v>8</v>
      </c>
    </row>
    <row r="72" spans="1:4" x14ac:dyDescent="0.25">
      <c r="A72" s="1">
        <v>69</v>
      </c>
      <c r="C72" t="s">
        <v>115</v>
      </c>
      <c r="D72">
        <v>1</v>
      </c>
    </row>
    <row r="73" spans="1:4" x14ac:dyDescent="0.25">
      <c r="A73" s="1">
        <v>70</v>
      </c>
      <c r="C73" t="s">
        <v>116</v>
      </c>
      <c r="D73">
        <v>3</v>
      </c>
    </row>
    <row r="74" spans="1:4" x14ac:dyDescent="0.25">
      <c r="A74" s="1">
        <v>71</v>
      </c>
      <c r="C74" t="s">
        <v>117</v>
      </c>
      <c r="D74">
        <v>9</v>
      </c>
    </row>
    <row r="75" spans="1:4" x14ac:dyDescent="0.25">
      <c r="A75" s="1">
        <v>72</v>
      </c>
      <c r="C75" t="s">
        <v>118</v>
      </c>
      <c r="D75">
        <v>2</v>
      </c>
    </row>
    <row r="76" spans="1:4" x14ac:dyDescent="0.25">
      <c r="A76" s="1">
        <v>73</v>
      </c>
      <c r="C76" t="s">
        <v>119</v>
      </c>
      <c r="D76">
        <v>9</v>
      </c>
    </row>
    <row r="77" spans="1:4" x14ac:dyDescent="0.25">
      <c r="A77" s="1">
        <v>74</v>
      </c>
      <c r="C77" t="s">
        <v>120</v>
      </c>
      <c r="D77">
        <v>2</v>
      </c>
    </row>
    <row r="78" spans="1:4" x14ac:dyDescent="0.25">
      <c r="A78" s="1">
        <v>75</v>
      </c>
      <c r="C78" t="s">
        <v>121</v>
      </c>
      <c r="D78">
        <v>7</v>
      </c>
    </row>
    <row r="79" spans="1:4" x14ac:dyDescent="0.25">
      <c r="A79" s="1">
        <v>76</v>
      </c>
      <c r="C79" t="s">
        <v>122</v>
      </c>
      <c r="D79">
        <v>4</v>
      </c>
    </row>
    <row r="80" spans="1:4" x14ac:dyDescent="0.25">
      <c r="A80" s="1">
        <v>77</v>
      </c>
      <c r="C80" t="s">
        <v>123</v>
      </c>
      <c r="D80">
        <v>4</v>
      </c>
    </row>
    <row r="81" spans="1:4" x14ac:dyDescent="0.25">
      <c r="A81" s="1">
        <v>78</v>
      </c>
      <c r="C81" t="s">
        <v>124</v>
      </c>
      <c r="D81">
        <v>4</v>
      </c>
    </row>
    <row r="82" spans="1:4" x14ac:dyDescent="0.25">
      <c r="A82" s="1">
        <v>79</v>
      </c>
      <c r="C82" t="s">
        <v>125</v>
      </c>
      <c r="D82">
        <v>11</v>
      </c>
    </row>
    <row r="83" spans="1:4" x14ac:dyDescent="0.25">
      <c r="A83" s="1">
        <v>80</v>
      </c>
      <c r="C83" t="s">
        <v>126</v>
      </c>
      <c r="D83">
        <v>6</v>
      </c>
    </row>
    <row r="84" spans="1:4" x14ac:dyDescent="0.25">
      <c r="A84" s="1">
        <v>81</v>
      </c>
      <c r="C84" t="s">
        <v>127</v>
      </c>
      <c r="D84">
        <v>1</v>
      </c>
    </row>
    <row r="85" spans="1:4" x14ac:dyDescent="0.25">
      <c r="A85" s="1">
        <v>82</v>
      </c>
      <c r="C85" t="s">
        <v>128</v>
      </c>
      <c r="D85">
        <v>10</v>
      </c>
    </row>
    <row r="86" spans="1:4" x14ac:dyDescent="0.25">
      <c r="A86" s="1">
        <v>83</v>
      </c>
      <c r="C86" t="s">
        <v>129</v>
      </c>
      <c r="D86">
        <v>8</v>
      </c>
    </row>
    <row r="87" spans="1:4" x14ac:dyDescent="0.25">
      <c r="A87" s="1">
        <v>84</v>
      </c>
      <c r="C87" t="s">
        <v>130</v>
      </c>
      <c r="D87">
        <v>10</v>
      </c>
    </row>
    <row r="88" spans="1:4" x14ac:dyDescent="0.25">
      <c r="A88" s="1">
        <v>85</v>
      </c>
      <c r="C88" t="s">
        <v>131</v>
      </c>
      <c r="D88">
        <v>3</v>
      </c>
    </row>
    <row r="89" spans="1:4" x14ac:dyDescent="0.25">
      <c r="A89" s="1">
        <v>86</v>
      </c>
      <c r="C89" t="s">
        <v>132</v>
      </c>
      <c r="D89">
        <v>2</v>
      </c>
    </row>
    <row r="90" spans="1:4" x14ac:dyDescent="0.25">
      <c r="A90" s="1">
        <v>87</v>
      </c>
      <c r="C90" t="s">
        <v>133</v>
      </c>
      <c r="D90">
        <v>2</v>
      </c>
    </row>
    <row r="91" spans="1:4" x14ac:dyDescent="0.25">
      <c r="A91" s="1">
        <v>88</v>
      </c>
      <c r="C91" t="s">
        <v>211</v>
      </c>
      <c r="D91">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N22"/>
  <sheetViews>
    <sheetView workbookViewId="0">
      <selection activeCell="L13" sqref="L13"/>
    </sheetView>
  </sheetViews>
  <sheetFormatPr defaultRowHeight="15" x14ac:dyDescent="0.25"/>
  <cols>
    <col min="1" max="1" width="11.28515625" customWidth="1"/>
    <col min="7" max="7" width="7.140625" customWidth="1"/>
    <col min="8" max="9" width="3.5703125" customWidth="1"/>
    <col min="14" max="14" width="9.28515625" customWidth="1"/>
  </cols>
  <sheetData>
    <row r="3" spans="1:14" x14ac:dyDescent="0.25">
      <c r="B3" s="19" t="s">
        <v>213</v>
      </c>
      <c r="C3" s="20">
        <f>MROUND(MIN(D7:D14),0.05)</f>
        <v>1.4000000000000001</v>
      </c>
      <c r="D3" s="12"/>
    </row>
    <row r="4" spans="1:14" x14ac:dyDescent="0.25">
      <c r="B4" s="19" t="s">
        <v>214</v>
      </c>
      <c r="C4" s="20">
        <f>MIN(C7:C14)</f>
        <v>15</v>
      </c>
      <c r="G4" t="s">
        <v>224</v>
      </c>
      <c r="M4" t="s">
        <v>239</v>
      </c>
    </row>
    <row r="5" spans="1:14" ht="15.75" thickBot="1" x14ac:dyDescent="0.3">
      <c r="C5" s="13"/>
    </row>
    <row r="6" spans="1:14" ht="30.75" customHeight="1" x14ac:dyDescent="0.25">
      <c r="A6" s="51" t="s">
        <v>231</v>
      </c>
      <c r="C6" s="22" t="s">
        <v>219</v>
      </c>
      <c r="D6" s="22" t="s">
        <v>220</v>
      </c>
      <c r="E6" s="52" t="s">
        <v>230</v>
      </c>
      <c r="G6" s="161" t="s">
        <v>227</v>
      </c>
      <c r="H6" s="162"/>
      <c r="I6" s="163"/>
      <c r="M6" s="154" t="s">
        <v>206</v>
      </c>
      <c r="N6" s="155"/>
    </row>
    <row r="7" spans="1:14" ht="15.75" thickBot="1" x14ac:dyDescent="0.3">
      <c r="A7" s="21">
        <v>15</v>
      </c>
      <c r="B7" s="50" t="s">
        <v>215</v>
      </c>
      <c r="C7" s="26">
        <f>'BR-100'!F21</f>
        <v>15</v>
      </c>
      <c r="D7" s="23">
        <f>'BR-100'!D21</f>
        <v>1.82</v>
      </c>
      <c r="E7" s="21" t="str">
        <f>IF(D7&gt;0.974,"No",IF(ROUND(C7,0)=A7,"No","Yes"))</f>
        <v>No</v>
      </c>
      <c r="G7" s="27" t="s">
        <v>228</v>
      </c>
      <c r="H7" s="164"/>
      <c r="I7" s="164"/>
      <c r="M7" s="156">
        <f>IF(OR(D11="N/A",D11="n/a"),IF(MIN(D7:D10)&gt;1.5,1.5,IF(MIN(D7:D10)=0,0,MROUND(MIN(D7:D10),0.05))),IF(AND(MIN(D7:D10)&gt;1.5,MIN(D11:D14)&gt;1.5),1.5,IF(OR(MIN(D7:D10)=0,MIN(D11:D14)=0),0,MROUND(MIN(MIN(D7:D10),MIN(D11:D14)),0.05))))</f>
        <v>1.4000000000000001</v>
      </c>
      <c r="N7" s="157"/>
    </row>
    <row r="8" spans="1:14" x14ac:dyDescent="0.25">
      <c r="A8" s="21">
        <v>23</v>
      </c>
      <c r="B8" s="50" t="s">
        <v>216</v>
      </c>
      <c r="C8" s="26">
        <f>'BR-100'!F22</f>
        <v>23</v>
      </c>
      <c r="D8" s="23">
        <f>'BR-100'!D22</f>
        <v>1.46</v>
      </c>
      <c r="E8" s="21" t="str">
        <f t="shared" ref="E8:E14" si="0">IF(D8&gt;0.974,"No",IF(ROUND(C8,0)=A8,"No","Yes"))</f>
        <v>No</v>
      </c>
      <c r="G8" s="27">
        <v>2</v>
      </c>
      <c r="H8" s="160">
        <f>C7</f>
        <v>15</v>
      </c>
      <c r="I8" s="160"/>
    </row>
    <row r="9" spans="1:14" x14ac:dyDescent="0.25">
      <c r="A9" s="21">
        <v>27</v>
      </c>
      <c r="B9" s="50" t="s">
        <v>217</v>
      </c>
      <c r="C9" s="26">
        <f>'BR-100'!F23</f>
        <v>27</v>
      </c>
      <c r="D9" s="23">
        <f>'BR-100'!D23</f>
        <v>1.38</v>
      </c>
      <c r="E9" s="21" t="str">
        <f t="shared" si="0"/>
        <v>No</v>
      </c>
      <c r="G9" s="27">
        <v>3</v>
      </c>
      <c r="H9" s="160">
        <f>C8</f>
        <v>23</v>
      </c>
      <c r="I9" s="160"/>
    </row>
    <row r="10" spans="1:14" x14ac:dyDescent="0.25">
      <c r="A10" s="21">
        <v>40</v>
      </c>
      <c r="B10" s="50" t="s">
        <v>218</v>
      </c>
      <c r="C10" s="26">
        <f>'BR-100'!F24</f>
        <v>40</v>
      </c>
      <c r="D10" s="23">
        <f>'BR-100'!D24</f>
        <v>1.53</v>
      </c>
      <c r="E10" s="21" t="str">
        <f t="shared" si="0"/>
        <v>No</v>
      </c>
      <c r="G10" s="27">
        <v>4</v>
      </c>
      <c r="H10" s="160">
        <f>MIN(C9,C11)</f>
        <v>27</v>
      </c>
      <c r="I10" s="160"/>
    </row>
    <row r="11" spans="1:14" x14ac:dyDescent="0.25">
      <c r="A11" s="21">
        <v>27</v>
      </c>
      <c r="B11" s="50" t="s">
        <v>4</v>
      </c>
      <c r="C11" s="26">
        <f>'BR-100'!N21</f>
        <v>27</v>
      </c>
      <c r="D11" s="23" t="str">
        <f>'BR-100'!K21</f>
        <v>N/A</v>
      </c>
      <c r="E11" s="21" t="str">
        <f t="shared" si="0"/>
        <v>No</v>
      </c>
      <c r="G11" s="27">
        <v>5</v>
      </c>
      <c r="H11" s="160">
        <f>MIN(C12,C10)</f>
        <v>31</v>
      </c>
      <c r="I11" s="160"/>
    </row>
    <row r="12" spans="1:14" ht="15.75" thickBot="1" x14ac:dyDescent="0.3">
      <c r="A12" s="21">
        <v>31</v>
      </c>
      <c r="B12" s="50" t="s">
        <v>5</v>
      </c>
      <c r="C12" s="26">
        <f>'BR-100'!N22</f>
        <v>31</v>
      </c>
      <c r="D12" s="23" t="str">
        <f>'BR-100'!K22</f>
        <v>N/A</v>
      </c>
      <c r="E12" s="21" t="str">
        <f t="shared" si="0"/>
        <v>No</v>
      </c>
      <c r="G12" s="28" t="s">
        <v>222</v>
      </c>
      <c r="H12" s="166">
        <f>MIN(C13:C14)</f>
        <v>34.75</v>
      </c>
      <c r="I12" s="167"/>
    </row>
    <row r="13" spans="1:14" x14ac:dyDescent="0.25">
      <c r="A13" s="21">
        <v>34.75</v>
      </c>
      <c r="B13" s="50" t="s">
        <v>6</v>
      </c>
      <c r="C13" s="26">
        <f>'BR-100'!N23</f>
        <v>34.75</v>
      </c>
      <c r="D13" s="23" t="str">
        <f>'BR-100'!K23</f>
        <v>N/A</v>
      </c>
      <c r="E13" s="21" t="str">
        <f t="shared" si="0"/>
        <v>No</v>
      </c>
    </row>
    <row r="14" spans="1:14" ht="15.75" thickBot="1" x14ac:dyDescent="0.3">
      <c r="A14" s="21">
        <v>38.75</v>
      </c>
      <c r="B14" s="50" t="s">
        <v>7</v>
      </c>
      <c r="C14" s="53">
        <f>'BR-100'!N24</f>
        <v>38.75</v>
      </c>
      <c r="D14" s="54" t="str">
        <f>'BR-100'!K24</f>
        <v>N/A</v>
      </c>
      <c r="E14" s="55" t="str">
        <f t="shared" si="0"/>
        <v>No</v>
      </c>
    </row>
    <row r="15" spans="1:14" ht="15.75" thickBot="1" x14ac:dyDescent="0.3">
      <c r="C15" s="158" t="s">
        <v>232</v>
      </c>
      <c r="D15" s="159"/>
      <c r="E15" s="56" t="str">
        <f>IF(MIN(C7:C14)&lt;3,"Yes","")</f>
        <v/>
      </c>
      <c r="G15" t="s">
        <v>223</v>
      </c>
    </row>
    <row r="16" spans="1:14" ht="15.75" thickBot="1" x14ac:dyDescent="0.3">
      <c r="G16" s="44"/>
      <c r="H16" s="44"/>
      <c r="I16" s="44"/>
    </row>
    <row r="17" spans="3:9" ht="15.75" thickBot="1" x14ac:dyDescent="0.3">
      <c r="C17" s="46" t="s">
        <v>229</v>
      </c>
      <c r="D17" s="49" t="str">
        <f>IF(COUNTIF(E7:E14,"Yes")&gt;0,IF(E15="Yes","Close","Yes"),"No")</f>
        <v>No</v>
      </c>
      <c r="G17" s="29"/>
      <c r="H17" s="168"/>
      <c r="I17" s="169"/>
    </row>
    <row r="18" spans="3:9" x14ac:dyDescent="0.25">
      <c r="G18" s="170" t="s">
        <v>226</v>
      </c>
      <c r="H18" s="171"/>
      <c r="I18" s="164"/>
    </row>
    <row r="19" spans="3:9" x14ac:dyDescent="0.25">
      <c r="G19" s="170" t="s">
        <v>225</v>
      </c>
      <c r="H19" s="171"/>
      <c r="I19" s="164"/>
    </row>
    <row r="20" spans="3:9" ht="15.75" thickBot="1" x14ac:dyDescent="0.3">
      <c r="G20" s="28"/>
      <c r="H20" s="166"/>
      <c r="I20" s="167"/>
    </row>
    <row r="21" spans="3:9" x14ac:dyDescent="0.25">
      <c r="G21" s="43"/>
      <c r="H21" s="165"/>
      <c r="I21" s="165"/>
    </row>
    <row r="22" spans="3:9" x14ac:dyDescent="0.25">
      <c r="G22" s="43"/>
      <c r="H22" s="165"/>
      <c r="I22" s="165"/>
    </row>
  </sheetData>
  <mergeCells count="16">
    <mergeCell ref="H21:I21"/>
    <mergeCell ref="H22:I22"/>
    <mergeCell ref="H12:I12"/>
    <mergeCell ref="H17:I17"/>
    <mergeCell ref="G18:I18"/>
    <mergeCell ref="G19:I19"/>
    <mergeCell ref="H20:I20"/>
    <mergeCell ref="M6:N6"/>
    <mergeCell ref="M7:N7"/>
    <mergeCell ref="C15:D15"/>
    <mergeCell ref="H11:I11"/>
    <mergeCell ref="G6:I6"/>
    <mergeCell ref="H7:I7"/>
    <mergeCell ref="H9:I9"/>
    <mergeCell ref="H8:I8"/>
    <mergeCell ref="H10:I1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BR-100</vt:lpstr>
      <vt:lpstr>List</vt:lpstr>
      <vt:lpstr>Logic</vt:lpstr>
      <vt:lpstr>'BR-100'!Print_Area</vt:lpstr>
    </vt:vector>
  </TitlesOfParts>
  <Company>Ohio Dept. of Transportation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ChipCunning</dc:creator>
  <cp:lastModifiedBy>DougTimmer</cp:lastModifiedBy>
  <cp:lastPrinted>2016-07-18T17:31:29Z</cp:lastPrinted>
  <dcterms:created xsi:type="dcterms:W3CDTF">2015-02-24T16:25:39Z</dcterms:created>
  <dcterms:modified xsi:type="dcterms:W3CDTF">2016-07-21T14:57:22Z</dcterms:modified>
</cp:coreProperties>
</file>